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020" windowHeight="6750" activeTab="0"/>
  </bookViews>
  <sheets>
    <sheet name="５頁" sheetId="1" r:id="rId1"/>
  </sheets>
  <definedNames>
    <definedName name="_A1">#REF!</definedName>
    <definedName name="_A2">#REF!</definedName>
    <definedName name="_A3">#REF!</definedName>
    <definedName name="_A4">#REF!</definedName>
    <definedName name="_A5">#REF!</definedName>
    <definedName name="_B1">#REF!</definedName>
    <definedName name="_B2">#REF!</definedName>
    <definedName name="_B3">#REF!</definedName>
    <definedName name="data">#REF!</definedName>
    <definedName name="_xlnm.Print_Area" localSheetId="0">'５頁'!$A$1:$J$51</definedName>
  </definedNames>
  <calcPr fullCalcOnLoad="1"/>
</workbook>
</file>

<file path=xl/sharedStrings.xml><?xml version="1.0" encoding="utf-8"?>
<sst xmlns="http://schemas.openxmlformats.org/spreadsheetml/2006/main" count="42" uniqueCount="39">
  <si>
    <t>比率</t>
  </si>
  <si>
    <t>対前年比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</si>
  <si>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</si>
  <si>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</si>
  <si>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</si>
  <si>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</si>
  <si>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</si>
  <si>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</si>
  <si>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</si>
  <si>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</si>
  <si>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</si>
  <si>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</si>
  <si>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</si>
  <si>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</si>
  <si>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合計</t>
  </si>
  <si>
    <t>グラフ３　月別内訳</t>
  </si>
  <si>
    <t>▼延観光客数</t>
  </si>
  <si>
    <t>▼宿泊客数</t>
  </si>
  <si>
    <t>(4) 月別観光客数の内訳</t>
  </si>
  <si>
    <t>■</t>
  </si>
  <si>
    <t>延べ観光客数に占める月別観光客数の割合は、「８月」が12.6%と最も多かった。</t>
  </si>
  <si>
    <t>○８月で最も多かった地域は大津地域であり、夏祭りや花火大会、水泳場の利用が多いことによる。</t>
  </si>
  <si>
    <t>対前年比では、「６月」が18.1%、「７月」が17.0%の増となった。</t>
  </si>
  <si>
    <t>○湖北地域では「６月」が89.8%の増となり、「江・浅井三姉妹博覧会」および会場周辺施設の利用が</t>
  </si>
  <si>
    <t>　大きく増えた。</t>
  </si>
  <si>
    <t>■</t>
  </si>
  <si>
    <t>宿泊客数に占める月別観光客数の割合は、「８月」が14.4%と最も多く、「５月」の</t>
  </si>
  <si>
    <t>9.6%、「１１月」の9.5%と続き、「２月」の5.1%が最も少なかった。</t>
  </si>
  <si>
    <t>表４　月別内訳</t>
  </si>
  <si>
    <t>月</t>
  </si>
  <si>
    <t>延観光客数
（千人）</t>
  </si>
  <si>
    <r>
      <t>前年延観光客数</t>
    </r>
    <r>
      <rPr>
        <sz val="10"/>
        <rFont val="ＭＳ 明朝"/>
        <family val="1"/>
      </rPr>
      <t>（千人）</t>
    </r>
  </si>
  <si>
    <t>宿泊客数
（千人）</t>
  </si>
  <si>
    <r>
      <t>前年宿泊客
数</t>
    </r>
    <r>
      <rPr>
        <sz val="10"/>
        <rFont val="ＭＳ 明朝"/>
        <family val="1"/>
      </rPr>
      <t>（千人）</t>
    </r>
  </si>
  <si>
    <t>　　　また、宿泊観光客の延人数（以下「宿泊客数」という。）は、３１６万５，１００人</t>
  </si>
  <si>
    <t>　　で、前年に比べて６万５，２００人、２．１％の増加となった。</t>
  </si>
  <si>
    <t>　　　そのうち、外国人の宿泊客数は、１０万０，００６人で、前年に比べて２万６，７７</t>
  </si>
  <si>
    <t>　　１人、３２．２％の増加となった。</t>
  </si>
  <si>
    <t>（注意） 端数の関係上、合計と一致しないことがある。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</si>
</sst>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0_ "/>
    <numFmt numFmtId="179" formatCode="0_);[Red]\(0\)"/>
    <numFmt numFmtId="180" formatCode="m/d;@"/>
    <numFmt numFmtId="181" formatCode="#,##0;\-#,##0;"/>
    <numFmt numFmtId="182" formatCode="00"/>
    <numFmt numFmtId="183" formatCode="000000000"/>
    <numFmt numFmtId="184" formatCode="00000"/>
    <numFmt numFmtId="185" formatCode="#,##0_ ;[Red]\-#,##0\ "/>
    <numFmt numFmtId="186" formatCode="#,##0.0;[Red]\-#,##0.0"/>
    <numFmt numFmtId="187" formatCode="0;&quot;▲ &quot;0"/>
    <numFmt numFmtId="188" formatCode="#,##0;&quot;▲ &quot;#,##0"/>
    <numFmt numFmtId="189" formatCode="0.000%"/>
    <numFmt numFmtId="190" formatCode="0.0000%"/>
    <numFmt numFmtId="191" formatCode="[&lt;=999]000;[&lt;=99999]000\-00;000\-0000"/>
    <numFmt numFmtId="192" formatCode="#,##0.000;[Red]\-#,##0.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#,##0;&quot;△ &quot;#,##0"/>
    <numFmt numFmtId="197" formatCode="mmm\-yyyy"/>
    <numFmt numFmtId="198" formatCode="m&quot;月&quot;d&quot;日&quot;;@"/>
    <numFmt numFmtId="199" formatCode="[$€-2]\ #,##0.00_);[Red]\([$€-2]\ #,##0.00\)"/>
    <numFmt numFmtId="200" formatCode="0.00000%"/>
    <numFmt numFmtId="201" formatCode="#,##0;&quot;△ &quot;#,##0%"/>
    <numFmt numFmtId="202" formatCode="#,##0.0;&quot;△ &quot;#,##0.0%"/>
    <numFmt numFmtId="203" formatCode="#,##0.00;&quot;△ &quot;#,##0.00%"/>
    <numFmt numFmtId="204" formatCode="#,##0.0;&quot;▲ &quot;#,##0.0%"/>
    <numFmt numFmtId="205" formatCode="#,##0;&quot;▲ &quot;#,##0%"/>
    <numFmt numFmtId="206" formatCode="#,##0.00;&quot;▲ &quot;#,##0.00%"/>
    <numFmt numFmtId="207" formatCode="#,##0.000;&quot;▲ &quot;#,##0.000%"/>
    <numFmt numFmtId="208" formatCode="#,##0.0;&quot;▲&quot;\-#,##0.0%"/>
    <numFmt numFmtId="209" formatCode="#,##0.0;&quot;▲&quot;#,##0.0%"/>
    <numFmt numFmtId="210" formatCode="0.0%;&quot;▲ &quot;0.0%"/>
    <numFmt numFmtId="211" formatCode="0.0%;&quot;▲&quot;0.0%"/>
    <numFmt numFmtId="212" formatCode="#,##0.0%;&quot;▲ &quot;#,##0.0%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u val="single"/>
      <sz val="10"/>
      <color indexed="14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61" applyFont="1">
      <alignment/>
      <protection/>
    </xf>
    <xf numFmtId="0" fontId="18" fillId="0" borderId="0" xfId="61">
      <alignment/>
      <protection/>
    </xf>
    <xf numFmtId="0" fontId="18" fillId="0" borderId="0" xfId="61" applyFont="1" applyAlignment="1">
      <alignment horizontal="right"/>
      <protection/>
    </xf>
    <xf numFmtId="0" fontId="22" fillId="0" borderId="0" xfId="61" applyFont="1">
      <alignment/>
      <protection/>
    </xf>
    <xf numFmtId="0" fontId="18" fillId="0" borderId="0" xfId="61" applyAlignment="1">
      <alignment vertical="center"/>
      <protection/>
    </xf>
    <xf numFmtId="0" fontId="18" fillId="0" borderId="10" xfId="61" applyBorder="1" applyAlignment="1">
      <alignment horizontal="center" vertical="center"/>
      <protection/>
    </xf>
    <xf numFmtId="0" fontId="18" fillId="0" borderId="11" xfId="61" applyFont="1" applyBorder="1" applyAlignment="1">
      <alignment horizontal="center" vertical="center" wrapText="1"/>
      <protection/>
    </xf>
    <xf numFmtId="0" fontId="18" fillId="0" borderId="12" xfId="61" applyBorder="1" applyAlignment="1">
      <alignment horizontal="center" vertical="center"/>
      <protection/>
    </xf>
    <xf numFmtId="0" fontId="18" fillId="0" borderId="13" xfId="61" applyFont="1" applyBorder="1" applyAlignment="1">
      <alignment horizontal="center" vertical="center" wrapText="1"/>
      <protection/>
    </xf>
    <xf numFmtId="0" fontId="18" fillId="0" borderId="14" xfId="61" applyBorder="1" applyAlignment="1">
      <alignment horizontal="center"/>
      <protection/>
    </xf>
    <xf numFmtId="38" fontId="18" fillId="0" borderId="15" xfId="61" applyNumberFormat="1" applyFont="1" applyBorder="1" applyAlignment="1">
      <alignment horizontal="right" indent="1"/>
      <protection/>
    </xf>
    <xf numFmtId="177" fontId="18" fillId="0" borderId="16" xfId="42" applyNumberFormat="1" applyFont="1" applyBorder="1" applyAlignment="1">
      <alignment/>
    </xf>
    <xf numFmtId="212" fontId="18" fillId="0" borderId="16" xfId="42" applyNumberFormat="1" applyFont="1" applyFill="1" applyBorder="1" applyAlignment="1">
      <alignment/>
    </xf>
    <xf numFmtId="38" fontId="18" fillId="0" borderId="17" xfId="49" applyFont="1" applyFill="1" applyBorder="1" applyAlignment="1">
      <alignment horizontal="right" indent="1"/>
    </xf>
    <xf numFmtId="38" fontId="18" fillId="0" borderId="15" xfId="61" applyNumberFormat="1" applyFont="1" applyFill="1" applyBorder="1" applyAlignment="1">
      <alignment horizontal="right" indent="1"/>
      <protection/>
    </xf>
    <xf numFmtId="177" fontId="18" fillId="0" borderId="16" xfId="42" applyNumberFormat="1" applyFont="1" applyFill="1" applyBorder="1" applyAlignment="1">
      <alignment/>
    </xf>
    <xf numFmtId="38" fontId="18" fillId="0" borderId="17" xfId="49" applyFont="1" applyBorder="1" applyAlignment="1">
      <alignment horizontal="right" indent="1"/>
    </xf>
    <xf numFmtId="38" fontId="18" fillId="0" borderId="15" xfId="61" applyNumberFormat="1" applyBorder="1" applyAlignment="1">
      <alignment horizontal="right" indent="1"/>
      <protection/>
    </xf>
    <xf numFmtId="38" fontId="18" fillId="0" borderId="15" xfId="61" applyNumberFormat="1" applyFill="1" applyBorder="1" applyAlignment="1">
      <alignment horizontal="right" indent="1"/>
      <protection/>
    </xf>
    <xf numFmtId="38" fontId="18" fillId="0" borderId="0" xfId="61" applyNumberFormat="1">
      <alignment/>
      <protection/>
    </xf>
    <xf numFmtId="0" fontId="18" fillId="0" borderId="18" xfId="61" applyBorder="1" applyAlignment="1">
      <alignment horizontal="center"/>
      <protection/>
    </xf>
    <xf numFmtId="38" fontId="18" fillId="0" borderId="19" xfId="61" applyNumberFormat="1" applyBorder="1" applyAlignment="1">
      <alignment horizontal="right" indent="1"/>
      <protection/>
    </xf>
    <xf numFmtId="177" fontId="18" fillId="0" borderId="20" xfId="42" applyNumberFormat="1" applyFont="1" applyFill="1" applyBorder="1" applyAlignment="1">
      <alignment/>
    </xf>
    <xf numFmtId="38" fontId="18" fillId="0" borderId="21" xfId="61" applyNumberFormat="1" applyFill="1" applyBorder="1" applyAlignment="1">
      <alignment horizontal="right" indent="1"/>
      <protection/>
    </xf>
    <xf numFmtId="38" fontId="18" fillId="0" borderId="19" xfId="61" applyNumberFormat="1" applyFill="1" applyBorder="1" applyAlignment="1">
      <alignment horizontal="right" indent="1"/>
      <protection/>
    </xf>
    <xf numFmtId="177" fontId="18" fillId="0" borderId="20" xfId="61" applyNumberFormat="1" applyFill="1" applyBorder="1">
      <alignment/>
      <protection/>
    </xf>
    <xf numFmtId="38" fontId="18" fillId="0" borderId="21" xfId="61" applyNumberFormat="1" applyBorder="1" applyAlignment="1">
      <alignment horizontal="right" indent="1"/>
      <protection/>
    </xf>
    <xf numFmtId="0" fontId="23" fillId="0" borderId="0" xfId="61" applyFont="1" applyBorder="1" applyAlignment="1">
      <alignment horizontal="right"/>
      <protection/>
    </xf>
    <xf numFmtId="0" fontId="23" fillId="0" borderId="22" xfId="61" applyFont="1" applyBorder="1" applyAlignment="1">
      <alignment horizontal="right"/>
      <protection/>
    </xf>
    <xf numFmtId="0" fontId="18" fillId="0" borderId="0" xfId="61" applyFont="1" applyFill="1" applyAlignment="1">
      <alignment horizontal="left" vertical="distributed" wrapText="1" inden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22年報告書（案）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3475"/>
          <c:w val="0.8765"/>
          <c:h val="0.9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'５頁'!$B$14:$B$25</c:f>
              <c:strCache/>
            </c:strRef>
          </c:cat>
          <c:val>
            <c:numRef>
              <c:f>'５頁'!$C$14:$C$25</c:f>
              <c:numCache/>
            </c:numRef>
          </c:val>
        </c:ser>
        <c:axId val="56665713"/>
        <c:axId val="40229370"/>
      </c:barChart>
      <c:catAx>
        <c:axId val="56665713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229370"/>
        <c:crosses val="autoZero"/>
        <c:auto val="0"/>
        <c:lblOffset val="100"/>
        <c:tickLblSkip val="1"/>
        <c:noMultiLvlLbl val="0"/>
      </c:catAx>
      <c:valAx>
        <c:axId val="40229370"/>
        <c:scaling>
          <c:orientation val="minMax"/>
          <c:max val="8000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6665713"/>
        <c:crossesAt val="1"/>
        <c:crossBetween val="between"/>
        <c:dispUnits/>
        <c:majorUnit val="2000"/>
        <c:minorUnit val="4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04375"/>
          <c:w val="0.84425"/>
          <c:h val="0.9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'５頁'!$B$14:$B$25</c:f>
              <c:strCache/>
            </c:strRef>
          </c:cat>
          <c:val>
            <c:numRef>
              <c:f>'５頁'!$G$14:$G$25</c:f>
              <c:numCache/>
            </c:numRef>
          </c:val>
        </c:ser>
        <c:axId val="26520011"/>
        <c:axId val="37353508"/>
      </c:barChart>
      <c:catAx>
        <c:axId val="265200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353508"/>
        <c:crosses val="autoZero"/>
        <c:auto val="0"/>
        <c:lblOffset val="100"/>
        <c:tickLblSkip val="1"/>
        <c:noMultiLvlLbl val="0"/>
      </c:catAx>
      <c:valAx>
        <c:axId val="37353508"/>
        <c:scaling>
          <c:orientation val="minMax"/>
          <c:max val="8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520011"/>
        <c:crossesAt val="1"/>
        <c:crossBetween val="between"/>
        <c:dispUnits/>
        <c:majorUnit val="200"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0.094</cdr:x>
      <cdr:y>0</cdr:y>
    </cdr:from>
    <cdr:to>
      <cdr:x>0.17525</cdr:x>
      <cdr:y>0.144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0"/>
          <a:ext cx="4857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(千人)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29</xdr:row>
      <xdr:rowOff>85725</xdr:rowOff>
    </xdr:from>
    <xdr:to>
      <xdr:col>9</xdr:col>
      <xdr:colOff>361950</xdr:colOff>
      <xdr:row>38</xdr:row>
      <xdr:rowOff>152400</xdr:rowOff>
    </xdr:to>
    <xdr:graphicFrame>
      <xdr:nvGraphicFramePr>
        <xdr:cNvPr id="1" name="Chart 2"/>
        <xdr:cNvGraphicFramePr/>
      </xdr:nvGraphicFramePr>
      <xdr:xfrm>
        <a:off x="552450" y="5762625"/>
        <a:ext cx="5962650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40</xdr:row>
      <xdr:rowOff>76200</xdr:rowOff>
    </xdr:from>
    <xdr:to>
      <xdr:col>9</xdr:col>
      <xdr:colOff>371475</xdr:colOff>
      <xdr:row>50</xdr:row>
      <xdr:rowOff>28575</xdr:rowOff>
    </xdr:to>
    <xdr:graphicFrame>
      <xdr:nvGraphicFramePr>
        <xdr:cNvPr id="2" name="Chart 3"/>
        <xdr:cNvGraphicFramePr/>
      </xdr:nvGraphicFramePr>
      <xdr:xfrm>
        <a:off x="609600" y="7724775"/>
        <a:ext cx="5915025" cy="166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552450</xdr:colOff>
      <xdr:row>40</xdr:row>
      <xdr:rowOff>123825</xdr:rowOff>
    </xdr:from>
    <xdr:to>
      <xdr:col>3</xdr:col>
      <xdr:colOff>76200</xdr:colOff>
      <xdr:row>42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52525" y="7772400"/>
          <a:ext cx="476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(千人)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U40"/>
  <sheetViews>
    <sheetView showGridLines="0" tabSelected="1" view="pageBreakPreview" zoomScaleSheetLayoutView="100" workbookViewId="0" topLeftCell="A1">
      <selection activeCell="K1" sqref="K1"/>
    </sheetView>
  </sheetViews>
  <sheetFormatPr defaultColWidth="9.00390625" defaultRowHeight="13.5"/>
  <cols>
    <col min="1" max="1" width="2.125" style="2" customWidth="1"/>
    <col min="2" max="2" width="5.75390625" style="2" customWidth="1"/>
    <col min="3" max="3" width="12.50390625" style="2" customWidth="1"/>
    <col min="4" max="4" width="8.625" style="2" customWidth="1"/>
    <col min="5" max="5" width="10.125" style="2" customWidth="1"/>
    <col min="6" max="6" width="12.00390625" style="2" customWidth="1"/>
    <col min="7" max="7" width="10.875" style="2" customWidth="1"/>
    <col min="8" max="8" width="8.625" style="2" customWidth="1"/>
    <col min="9" max="9" width="10.125" style="2" customWidth="1"/>
    <col min="10" max="10" width="11.25390625" style="2" customWidth="1"/>
    <col min="11" max="11" width="2.125" style="2" customWidth="1"/>
    <col min="12" max="12" width="11.625" style="2" bestFit="1" customWidth="1"/>
    <col min="13" max="16384" width="9.00390625" style="2" customWidth="1"/>
  </cols>
  <sheetData>
    <row r="1" ht="17.25" customHeight="1">
      <c r="A1" s="1" t="s">
        <v>18</v>
      </c>
    </row>
    <row r="3" spans="2:3" ht="15.75" customHeight="1">
      <c r="B3" s="3" t="s">
        <v>19</v>
      </c>
      <c r="C3" s="1" t="s">
        <v>20</v>
      </c>
    </row>
    <row r="4" spans="2:3" ht="15.75" customHeight="1">
      <c r="B4" s="1"/>
      <c r="C4" s="4" t="s">
        <v>21</v>
      </c>
    </row>
    <row r="5" spans="2:3" ht="6" customHeight="1">
      <c r="B5" s="1"/>
      <c r="C5" s="4"/>
    </row>
    <row r="6" spans="2:3" ht="15.75" customHeight="1">
      <c r="B6" s="3" t="s">
        <v>19</v>
      </c>
      <c r="C6" s="1" t="s">
        <v>22</v>
      </c>
    </row>
    <row r="7" ht="15.75" customHeight="1">
      <c r="C7" s="4" t="s">
        <v>23</v>
      </c>
    </row>
    <row r="8" ht="15.75" customHeight="1">
      <c r="C8" s="4" t="s">
        <v>24</v>
      </c>
    </row>
    <row r="9" ht="6" customHeight="1">
      <c r="C9" s="4"/>
    </row>
    <row r="10" spans="2:3" ht="15.75" customHeight="1">
      <c r="B10" s="3" t="s">
        <v>25</v>
      </c>
      <c r="C10" s="1" t="s">
        <v>26</v>
      </c>
    </row>
    <row r="11" spans="2:3" ht="15.75" customHeight="1">
      <c r="B11" s="3"/>
      <c r="C11" s="1" t="s">
        <v>27</v>
      </c>
    </row>
    <row r="12" ht="30" customHeight="1">
      <c r="A12" s="2" t="s">
        <v>28</v>
      </c>
    </row>
    <row r="13" spans="2:21" s="5" customFormat="1" ht="33.75" customHeight="1">
      <c r="B13" s="6" t="s">
        <v>29</v>
      </c>
      <c r="C13" s="7" t="s">
        <v>30</v>
      </c>
      <c r="D13" s="8" t="s">
        <v>0</v>
      </c>
      <c r="E13" s="8" t="s">
        <v>1</v>
      </c>
      <c r="F13" s="9" t="s">
        <v>31</v>
      </c>
      <c r="G13" s="7" t="s">
        <v>32</v>
      </c>
      <c r="H13" s="8" t="s">
        <v>0</v>
      </c>
      <c r="I13" s="8" t="s">
        <v>1</v>
      </c>
      <c r="J13" s="9" t="s">
        <v>33</v>
      </c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21" ht="13.5">
      <c r="A14" s="2" t="s">
        <v>34</v>
      </c>
      <c r="B14" s="10" t="s">
        <v>2</v>
      </c>
      <c r="C14" s="11">
        <v>3693</v>
      </c>
      <c r="D14" s="12">
        <f aca="true" t="shared" si="0" ref="D14:D25">C14/C$26</f>
        <v>0.07798164168987674</v>
      </c>
      <c r="E14" s="13">
        <f aca="true" t="shared" si="1" ref="E14:E26">(C14/F14)-1</f>
        <v>-0.058868501529051986</v>
      </c>
      <c r="F14" s="14">
        <f>3924000/1000</f>
        <v>3924</v>
      </c>
      <c r="G14" s="15">
        <v>168.8</v>
      </c>
      <c r="H14" s="16">
        <f aca="true" t="shared" si="2" ref="H14:H25">G14/G$26</f>
        <v>0.05212128697585377</v>
      </c>
      <c r="I14" s="13">
        <f aca="true" t="shared" si="3" ref="I14:I26">(G14/J14)-1</f>
        <v>0.1025473546701503</v>
      </c>
      <c r="J14" s="17">
        <f>153100/1000</f>
        <v>153.1</v>
      </c>
      <c r="L14" s="30"/>
      <c r="M14" s="30"/>
      <c r="N14" s="30"/>
      <c r="O14" s="30"/>
      <c r="P14" s="30"/>
      <c r="Q14" s="30"/>
      <c r="R14" s="30"/>
      <c r="S14" s="30"/>
      <c r="T14" s="30"/>
      <c r="U14" s="30"/>
    </row>
    <row r="15" spans="1:21" ht="13.5">
      <c r="A15" s="2" t="s">
        <v>35</v>
      </c>
      <c r="B15" s="10" t="s">
        <v>3</v>
      </c>
      <c r="C15" s="18">
        <v>2616.2</v>
      </c>
      <c r="D15" s="12">
        <f t="shared" si="0"/>
        <v>0.05524385891932183</v>
      </c>
      <c r="E15" s="13">
        <f t="shared" si="1"/>
        <v>0.12976637733730612</v>
      </c>
      <c r="F15" s="14">
        <f>2315700/1000</f>
        <v>2315.7</v>
      </c>
      <c r="G15" s="19">
        <v>163.7</v>
      </c>
      <c r="H15" s="16">
        <f t="shared" si="2"/>
        <v>0.0505465324522942</v>
      </c>
      <c r="I15" s="13">
        <f t="shared" si="3"/>
        <v>0.14716187806587255</v>
      </c>
      <c r="J15" s="17">
        <f>142700/1000</f>
        <v>142.7</v>
      </c>
      <c r="L15" s="30"/>
      <c r="M15" s="30"/>
      <c r="N15" s="30"/>
      <c r="O15" s="30"/>
      <c r="P15" s="30"/>
      <c r="Q15" s="30"/>
      <c r="R15" s="30"/>
      <c r="S15" s="30"/>
      <c r="T15" s="30"/>
      <c r="U15" s="30"/>
    </row>
    <row r="16" spans="2:21" ht="13.5">
      <c r="B16" s="10" t="s">
        <v>4</v>
      </c>
      <c r="C16" s="18">
        <v>3062.5</v>
      </c>
      <c r="D16" s="12">
        <f t="shared" si="0"/>
        <v>0.0646679603778087</v>
      </c>
      <c r="E16" s="13">
        <f t="shared" si="1"/>
        <v>0.07192859642982152</v>
      </c>
      <c r="F16" s="14">
        <f>2857000/1000</f>
        <v>2857</v>
      </c>
      <c r="G16" s="19">
        <v>239.3</v>
      </c>
      <c r="H16" s="16">
        <f t="shared" si="2"/>
        <v>0.0738899524485889</v>
      </c>
      <c r="I16" s="13">
        <f t="shared" si="3"/>
        <v>0.06261101243339273</v>
      </c>
      <c r="J16" s="17">
        <f>225200/1000</f>
        <v>225.2</v>
      </c>
      <c r="L16" s="30"/>
      <c r="M16" s="30"/>
      <c r="N16" s="30"/>
      <c r="O16" s="30"/>
      <c r="P16" s="30"/>
      <c r="Q16" s="30"/>
      <c r="R16" s="30"/>
      <c r="S16" s="30"/>
      <c r="T16" s="30"/>
      <c r="U16" s="30"/>
    </row>
    <row r="17" spans="2:21" ht="13.5">
      <c r="B17" s="10" t="s">
        <v>5</v>
      </c>
      <c r="C17" s="18">
        <v>4458.9</v>
      </c>
      <c r="D17" s="12">
        <f t="shared" si="0"/>
        <v>0.09415443870321998</v>
      </c>
      <c r="E17" s="13">
        <f t="shared" si="1"/>
        <v>0.12114354680546113</v>
      </c>
      <c r="F17" s="14">
        <f>3977100/1000</f>
        <v>3977.1</v>
      </c>
      <c r="G17" s="19">
        <v>266.9</v>
      </c>
      <c r="H17" s="16">
        <f t="shared" si="2"/>
        <v>0.08241215339961712</v>
      </c>
      <c r="I17" s="13">
        <f t="shared" si="3"/>
        <v>0.08231954582319534</v>
      </c>
      <c r="J17" s="17">
        <f>246600/1000</f>
        <v>246.6</v>
      </c>
      <c r="L17" s="30"/>
      <c r="M17" s="30"/>
      <c r="N17" s="30"/>
      <c r="O17" s="30"/>
      <c r="P17" s="30"/>
      <c r="Q17" s="30"/>
      <c r="R17" s="30"/>
      <c r="S17" s="30"/>
      <c r="T17" s="30"/>
      <c r="U17" s="30"/>
    </row>
    <row r="18" spans="2:21" ht="13.5">
      <c r="B18" s="10" t="s">
        <v>6</v>
      </c>
      <c r="C18" s="18">
        <v>4768.8</v>
      </c>
      <c r="D18" s="12">
        <f t="shared" si="0"/>
        <v>0.10069830839173685</v>
      </c>
      <c r="E18" s="13">
        <f t="shared" si="1"/>
        <v>0.06844711312257745</v>
      </c>
      <c r="F18" s="14">
        <f>4463300/1000</f>
        <v>4463.3</v>
      </c>
      <c r="G18" s="19">
        <v>310.5</v>
      </c>
      <c r="H18" s="16">
        <f t="shared" si="2"/>
        <v>0.0958747606990675</v>
      </c>
      <c r="I18" s="13">
        <f t="shared" si="3"/>
        <v>0.07032057911065137</v>
      </c>
      <c r="J18" s="17">
        <f>290100/1000</f>
        <v>290.1</v>
      </c>
      <c r="L18" s="30"/>
      <c r="M18" s="30"/>
      <c r="N18" s="30"/>
      <c r="O18" s="30"/>
      <c r="P18" s="30"/>
      <c r="Q18" s="30"/>
      <c r="R18" s="30"/>
      <c r="S18" s="30"/>
      <c r="T18" s="30"/>
      <c r="U18" s="30"/>
    </row>
    <row r="19" spans="1:21" ht="13.5">
      <c r="A19" s="2" t="s">
        <v>36</v>
      </c>
      <c r="B19" s="10" t="s">
        <v>7</v>
      </c>
      <c r="C19" s="18">
        <v>3498.9</v>
      </c>
      <c r="D19" s="12">
        <f t="shared" si="0"/>
        <v>0.0738830127562171</v>
      </c>
      <c r="E19" s="13">
        <f t="shared" si="1"/>
        <v>0.18126266036461858</v>
      </c>
      <c r="F19" s="14">
        <f>2962000/1000</f>
        <v>2962</v>
      </c>
      <c r="G19" s="19">
        <v>239.5</v>
      </c>
      <c r="H19" s="16">
        <f t="shared" si="2"/>
        <v>0.07395170752794418</v>
      </c>
      <c r="I19" s="13">
        <f t="shared" si="3"/>
        <v>0.0926094890510949</v>
      </c>
      <c r="J19" s="17">
        <f>219200/1000</f>
        <v>219.2</v>
      </c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0" spans="1:10" ht="13.5">
      <c r="A20" s="2" t="s">
        <v>37</v>
      </c>
      <c r="B20" s="10" t="s">
        <v>8</v>
      </c>
      <c r="C20" s="11">
        <v>3944.2</v>
      </c>
      <c r="D20" s="12">
        <f t="shared" si="0"/>
        <v>0.08328599814600916</v>
      </c>
      <c r="E20" s="13">
        <f t="shared" si="1"/>
        <v>0.16972626708977123</v>
      </c>
      <c r="F20" s="14">
        <f>3371900/1000</f>
        <v>3371.9</v>
      </c>
      <c r="G20" s="15">
        <v>294.9</v>
      </c>
      <c r="H20" s="16">
        <f t="shared" si="2"/>
        <v>0.09105786450935589</v>
      </c>
      <c r="I20" s="13">
        <f t="shared" si="3"/>
        <v>0.05283827204569791</v>
      </c>
      <c r="J20" s="17">
        <f>280100/1000</f>
        <v>280.1</v>
      </c>
    </row>
    <row r="21" spans="2:10" ht="13.5">
      <c r="B21" s="10" t="s">
        <v>9</v>
      </c>
      <c r="C21" s="18">
        <v>5971.2</v>
      </c>
      <c r="D21" s="12">
        <f t="shared" si="0"/>
        <v>0.12608826939035797</v>
      </c>
      <c r="E21" s="13">
        <f t="shared" si="1"/>
        <v>0.08091669381991973</v>
      </c>
      <c r="F21" s="14">
        <f>5524200/1000</f>
        <v>5524.2</v>
      </c>
      <c r="G21" s="19">
        <v>465.5</v>
      </c>
      <c r="H21" s="16">
        <f t="shared" si="2"/>
        <v>0.14373494719940716</v>
      </c>
      <c r="I21" s="13">
        <f t="shared" si="3"/>
        <v>0.00605143721633894</v>
      </c>
      <c r="J21" s="17">
        <f>462700/1000</f>
        <v>462.7</v>
      </c>
    </row>
    <row r="22" spans="2:12" ht="13.5">
      <c r="B22" s="10" t="s">
        <v>10</v>
      </c>
      <c r="C22" s="18">
        <v>3628.5</v>
      </c>
      <c r="D22" s="12">
        <f t="shared" si="0"/>
        <v>0.07661965525906249</v>
      </c>
      <c r="E22" s="13">
        <f t="shared" si="1"/>
        <v>0.07269555962868801</v>
      </c>
      <c r="F22" s="14">
        <f>3382600/1000</f>
        <v>3382.6</v>
      </c>
      <c r="G22" s="19">
        <v>269.2</v>
      </c>
      <c r="H22" s="16">
        <f t="shared" si="2"/>
        <v>0.0831223368122028</v>
      </c>
      <c r="I22" s="13">
        <f t="shared" si="3"/>
        <v>0.0742218675179569</v>
      </c>
      <c r="J22" s="17">
        <f>250600/1000</f>
        <v>250.6</v>
      </c>
      <c r="L22" s="20"/>
    </row>
    <row r="23" spans="2:12" ht="13.5">
      <c r="B23" s="10" t="s">
        <v>11</v>
      </c>
      <c r="C23" s="18">
        <v>4634.7</v>
      </c>
      <c r="D23" s="12">
        <f t="shared" si="0"/>
        <v>0.09786664357976488</v>
      </c>
      <c r="E23" s="13">
        <f t="shared" si="1"/>
        <v>0.16432196151333978</v>
      </c>
      <c r="F23" s="14">
        <f>3980600/1000</f>
        <v>3980.6</v>
      </c>
      <c r="G23" s="19">
        <v>289.5</v>
      </c>
      <c r="H23" s="16">
        <f t="shared" si="2"/>
        <v>0.08939047736676342</v>
      </c>
      <c r="I23" s="13">
        <f t="shared" si="3"/>
        <v>0.1654589371980677</v>
      </c>
      <c r="J23" s="17">
        <f>248400/1000</f>
        <v>248.4</v>
      </c>
      <c r="L23" s="20"/>
    </row>
    <row r="24" spans="2:12" ht="13.5">
      <c r="B24" s="10" t="s">
        <v>12</v>
      </c>
      <c r="C24" s="18">
        <v>4799.9</v>
      </c>
      <c r="D24" s="12">
        <f t="shared" si="0"/>
        <v>0.10135501812814496</v>
      </c>
      <c r="E24" s="13">
        <f t="shared" si="1"/>
        <v>0.07212419030600836</v>
      </c>
      <c r="F24" s="14">
        <f>4477000/1000</f>
        <v>4477</v>
      </c>
      <c r="G24" s="19">
        <v>308.5</v>
      </c>
      <c r="H24" s="16">
        <f t="shared" si="2"/>
        <v>0.09525720990551473</v>
      </c>
      <c r="I24" s="13">
        <f t="shared" si="3"/>
        <v>0.1255016417365924</v>
      </c>
      <c r="J24" s="17">
        <f>274100/1000</f>
        <v>274.1</v>
      </c>
      <c r="L24" s="20"/>
    </row>
    <row r="25" spans="2:10" ht="13.5">
      <c r="B25" s="10" t="s">
        <v>13</v>
      </c>
      <c r="C25" s="18">
        <v>2280.5</v>
      </c>
      <c r="D25" s="12">
        <f t="shared" si="0"/>
        <v>0.04815519465847926</v>
      </c>
      <c r="E25" s="13">
        <f t="shared" si="1"/>
        <v>-0.0248022236476374</v>
      </c>
      <c r="F25" s="14">
        <f>2338500/1000</f>
        <v>2338.5</v>
      </c>
      <c r="G25" s="19">
        <v>222.3</v>
      </c>
      <c r="H25" s="16">
        <f t="shared" si="2"/>
        <v>0.06864077070339036</v>
      </c>
      <c r="I25" s="13">
        <f t="shared" si="3"/>
        <v>0.10213187902825993</v>
      </c>
      <c r="J25" s="17">
        <f>201700/1000</f>
        <v>201.7</v>
      </c>
    </row>
    <row r="26" spans="2:10" ht="13.5">
      <c r="B26" s="21" t="s">
        <v>14</v>
      </c>
      <c r="C26" s="22">
        <f>SUM(C14:C25)</f>
        <v>47357.3</v>
      </c>
      <c r="D26" s="23">
        <v>1</v>
      </c>
      <c r="E26" s="13">
        <f t="shared" si="1"/>
        <v>0.08682720619453388</v>
      </c>
      <c r="F26" s="24">
        <f>SUM(F14:F25)</f>
        <v>43573.9</v>
      </c>
      <c r="G26" s="25">
        <f>SUM(G14:G25)</f>
        <v>3238.6</v>
      </c>
      <c r="H26" s="26">
        <v>1</v>
      </c>
      <c r="I26" s="13">
        <f t="shared" si="3"/>
        <v>0.0815161128736015</v>
      </c>
      <c r="J26" s="27">
        <f>SUM(J14:J25)</f>
        <v>2994.5</v>
      </c>
    </row>
    <row r="27" spans="2:10" ht="17.25" customHeight="1">
      <c r="B27" s="29" t="s">
        <v>38</v>
      </c>
      <c r="C27" s="29"/>
      <c r="D27" s="29"/>
      <c r="E27" s="29"/>
      <c r="F27" s="29"/>
      <c r="G27" s="29"/>
      <c r="H27" s="29"/>
      <c r="I27" s="29"/>
      <c r="J27" s="29"/>
    </row>
    <row r="28" spans="2:10" ht="17.25" customHeight="1">
      <c r="B28" s="28"/>
      <c r="C28" s="28"/>
      <c r="D28" s="28"/>
      <c r="E28" s="28"/>
      <c r="F28" s="28"/>
      <c r="G28" s="28"/>
      <c r="H28" s="28"/>
      <c r="I28" s="28"/>
      <c r="J28" s="28"/>
    </row>
    <row r="29" spans="1:9" ht="20.25" customHeight="1">
      <c r="A29" s="2" t="s">
        <v>15</v>
      </c>
      <c r="I29" s="2" t="s">
        <v>16</v>
      </c>
    </row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20.25" customHeight="1">
      <c r="I40" s="2" t="s">
        <v>17</v>
      </c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6" ht="13.5" customHeight="1"/>
  </sheetData>
  <sheetProtection/>
  <mergeCells count="2">
    <mergeCell ref="B27:J27"/>
    <mergeCell ref="L13:U19"/>
  </mergeCells>
  <printOptions/>
  <pageMargins left="0.6692913385826772" right="0.5118110236220472" top="0.984251968503937" bottom="0.984251968503937" header="0.5118110236220472" footer="0.5118110236220472"/>
  <pageSetup horizontalDpi="300" verticalDpi="300" orientation="portrait" paperSize="9" r:id="rId2"/>
  <headerFooter alignWithMargins="0">
    <oddFooter>&amp;C
&amp;"ＭＳ Ｐ明朝,標準"-5-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dcterms:created xsi:type="dcterms:W3CDTF">2012-12-27T08:54:20Z</dcterms:created>
  <dcterms:modified xsi:type="dcterms:W3CDTF">2012-12-27T09:01:40Z</dcterms:modified>
  <cp:category/>
  <cp:version/>
  <cp:contentType/>
  <cp:contentStatus/>
</cp:coreProperties>
</file>