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work\■KAI2627\"/>
    </mc:Choice>
  </mc:AlternateContent>
  <xr:revisionPtr revIDLastSave="0" documentId="13_ncr:1_{84F085B8-B456-4F01-A79C-C0E5BD643FD0}" xr6:coauthVersionLast="47" xr6:coauthVersionMax="47" xr10:uidLastSave="{00000000-0000-0000-0000-000000000000}"/>
  <bookViews>
    <workbookView xWindow="32595" yWindow="240" windowWidth="21180" windowHeight="15480" xr2:uid="{2B01B1AA-00F6-46A4-B228-2A34E85D055C}"/>
  </bookViews>
  <sheets>
    <sheet name="書面形式" sheetId="1" r:id="rId1"/>
    <sheet name="自治体用" sheetId="2" r:id="rId2"/>
  </sheets>
  <definedNames>
    <definedName name="_Hlk108702914" localSheetId="0">書面形式!#REF!</definedName>
    <definedName name="_Hlk139621909" localSheetId="0">書面形式!#REF!</definedName>
    <definedName name="_Hlk139632004" localSheetId="0">書面形式!#REF!</definedName>
    <definedName name="_Hlk139643543" localSheetId="0">書面形式!#REF!</definedName>
    <definedName name="_xlnm.Print_Area" localSheetId="1">自治体用!#REF!</definedName>
    <definedName name="_xlnm.Print_Area" localSheetId="0">書面形式!$A$1:$K$285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N8" i="2" l="1"/>
  <c r="CO8" i="2"/>
  <c r="H8" i="2"/>
  <c r="K23" i="1" l="1"/>
  <c r="BM8" i="2"/>
  <c r="BO8" i="2"/>
  <c r="K185" i="1"/>
  <c r="K182" i="1"/>
  <c r="K130" i="1"/>
  <c r="K93" i="1"/>
  <c r="K87" i="1"/>
  <c r="K157" i="1" l="1"/>
  <c r="K146" i="1"/>
  <c r="K154" i="1"/>
  <c r="K136" i="1"/>
  <c r="L99" i="1"/>
  <c r="K119" i="1"/>
  <c r="K189" i="1"/>
  <c r="K187" i="1"/>
  <c r="K213" i="1"/>
  <c r="K195" i="1"/>
  <c r="K224" i="1"/>
  <c r="K203" i="1"/>
  <c r="K216" i="1"/>
  <c r="K197" i="1"/>
  <c r="K201" i="1"/>
  <c r="K175" i="1"/>
  <c r="K167" i="1"/>
  <c r="L172" i="1"/>
  <c r="L176" i="1" s="1"/>
  <c r="K162" i="1"/>
  <c r="L231" i="1"/>
  <c r="K242" i="1" s="1"/>
  <c r="K230" i="1"/>
  <c r="K229" i="1"/>
  <c r="K67" i="1"/>
  <c r="K61" i="1"/>
  <c r="L85" i="1"/>
  <c r="K151" i="1" s="1"/>
  <c r="L236" i="1" l="1"/>
  <c r="K134" i="1"/>
  <c r="K232" i="1"/>
  <c r="K235" i="1"/>
  <c r="L241" i="1"/>
  <c r="K143" i="1"/>
  <c r="K140" i="1" l="1"/>
  <c r="K125" i="1"/>
  <c r="K114" i="1"/>
  <c r="K100" i="1"/>
  <c r="K99" i="1"/>
  <c r="K98" i="1"/>
  <c r="K97" i="1"/>
  <c r="K102" i="1" l="1"/>
  <c r="K92" i="1" l="1"/>
  <c r="K85" i="1"/>
  <c r="K83" i="1" l="1"/>
  <c r="K82" i="1" l="1"/>
  <c r="K77" i="1"/>
  <c r="K57" i="1"/>
  <c r="K55" i="1"/>
  <c r="K53" i="1"/>
  <c r="K47" i="1"/>
  <c r="J1" i="1" l="1"/>
  <c r="L215" i="1"/>
  <c r="L219" i="1" s="1"/>
  <c r="K219" i="1" s="1"/>
  <c r="L207" i="1"/>
  <c r="L225" i="1" l="1"/>
  <c r="L209" i="1"/>
  <c r="K209" i="1"/>
  <c r="L210" i="1"/>
  <c r="K211" i="1" s="1"/>
  <c r="L214" i="1"/>
  <c r="CK8" i="2"/>
  <c r="CG8" i="2"/>
  <c r="CD8" i="2"/>
  <c r="CA8" i="2"/>
  <c r="BY8" i="2"/>
  <c r="BT8" i="2"/>
  <c r="EF8" i="2" l="1"/>
  <c r="EE8" i="2"/>
  <c r="ED8" i="2"/>
  <c r="EC8" i="2"/>
  <c r="CP8" i="2" l="1"/>
  <c r="CM8" i="2"/>
  <c r="L96" i="1"/>
  <c r="BX8" i="2" l="1"/>
  <c r="BU8" i="2"/>
  <c r="BV8" i="2"/>
  <c r="BW8" i="2"/>
  <c r="DG8" i="2" l="1"/>
  <c r="CX8" i="2"/>
  <c r="CU8" i="2"/>
  <c r="CZ8" i="2"/>
  <c r="CY8" i="2"/>
  <c r="CW8" i="2"/>
  <c r="CV8" i="2"/>
  <c r="CT8" i="2"/>
  <c r="CS8" i="2"/>
  <c r="CR8" i="2"/>
  <c r="CL8" i="2"/>
  <c r="CI8" i="2"/>
  <c r="CH8" i="2"/>
  <c r="CJ8" i="2"/>
  <c r="BJ8" i="2" l="1"/>
  <c r="L199" i="1" l="1"/>
  <c r="L204" i="1" s="1"/>
  <c r="L193" i="1"/>
  <c r="L198" i="1" s="1"/>
  <c r="L191" i="1"/>
  <c r="L180" i="1"/>
  <c r="L161" i="1"/>
  <c r="L168" i="1" s="1"/>
  <c r="L60" i="1"/>
  <c r="L68" i="1" s="1"/>
  <c r="L69" i="1"/>
  <c r="L227" i="1"/>
  <c r="L151" i="1"/>
  <c r="L110" i="1"/>
  <c r="L101" i="1"/>
  <c r="L79" i="1"/>
  <c r="EN8" i="2"/>
  <c r="CQ8" i="2"/>
  <c r="EM8" i="2"/>
  <c r="EL8" i="2"/>
  <c r="EK8" i="2"/>
  <c r="EJ8" i="2"/>
  <c r="EI8" i="2"/>
  <c r="EH8" i="2"/>
  <c r="EG8" i="2"/>
  <c r="EB8" i="2"/>
  <c r="EA8" i="2"/>
  <c r="DZ8" i="2"/>
  <c r="DY8" i="2"/>
  <c r="DX8" i="2"/>
  <c r="DW8" i="2"/>
  <c r="DV8" i="2"/>
  <c r="DU8" i="2"/>
  <c r="DT8" i="2"/>
  <c r="DS8" i="2"/>
  <c r="DR8" i="2"/>
  <c r="DQ8" i="2"/>
  <c r="DP8" i="2"/>
  <c r="DO8" i="2"/>
  <c r="DN8" i="2"/>
  <c r="DM8" i="2"/>
  <c r="DL8" i="2"/>
  <c r="DK8" i="2"/>
  <c r="DJ8" i="2"/>
  <c r="DI8" i="2"/>
  <c r="DH8" i="2"/>
  <c r="DF8" i="2"/>
  <c r="DE8" i="2"/>
  <c r="DD8" i="2"/>
  <c r="DC8" i="2"/>
  <c r="DB8" i="2"/>
  <c r="DA8" i="2"/>
  <c r="CF8" i="2"/>
  <c r="CE8" i="2"/>
  <c r="CC8" i="2"/>
  <c r="CB8" i="2"/>
  <c r="BZ8" i="2"/>
  <c r="BS8" i="2"/>
  <c r="BR8" i="2"/>
  <c r="BQ8" i="2"/>
  <c r="BP8" i="2"/>
  <c r="BN8" i="2"/>
  <c r="BL8" i="2"/>
  <c r="BK8" i="2"/>
  <c r="BI8" i="2"/>
  <c r="BH8" i="2"/>
  <c r="BG8" i="2"/>
  <c r="BE8" i="2"/>
  <c r="BF8" i="2"/>
  <c r="BD8" i="2"/>
  <c r="BC8" i="2"/>
  <c r="BB8" i="2"/>
  <c r="BA8" i="2"/>
  <c r="AZ8" i="2"/>
  <c r="AY8" i="2"/>
  <c r="AX8" i="2"/>
  <c r="AW8" i="2"/>
  <c r="AV8" i="2"/>
  <c r="AU8" i="2"/>
  <c r="AT8" i="2"/>
  <c r="AS8" i="2"/>
  <c r="AR8" i="2"/>
  <c r="AQ8" i="2"/>
  <c r="AP8" i="2"/>
  <c r="AO8" i="2"/>
  <c r="AN8" i="2"/>
  <c r="AM8" i="2"/>
  <c r="AL8" i="2"/>
  <c r="AK8" i="2"/>
  <c r="AJ8" i="2"/>
  <c r="AI8" i="2"/>
  <c r="AH8" i="2"/>
  <c r="AG8" i="2"/>
  <c r="AF8" i="2"/>
  <c r="AE8" i="2"/>
  <c r="AD8" i="2"/>
  <c r="AC8" i="2"/>
  <c r="AB8" i="2"/>
  <c r="AA8" i="2"/>
  <c r="Z8" i="2"/>
  <c r="Y8" i="2"/>
  <c r="X8" i="2"/>
  <c r="W8" i="2"/>
  <c r="V8" i="2"/>
  <c r="U8" i="2"/>
  <c r="T8" i="2"/>
  <c r="S8" i="2"/>
  <c r="R8" i="2"/>
  <c r="Q8" i="2"/>
  <c r="P8" i="2"/>
  <c r="O8" i="2"/>
  <c r="N8" i="2"/>
  <c r="M8" i="2"/>
  <c r="L8" i="2"/>
  <c r="K8" i="2"/>
  <c r="J8" i="2"/>
  <c r="I8" i="2"/>
  <c r="G8" i="2"/>
  <c r="F8" i="2"/>
  <c r="E8" i="2"/>
  <c r="L190" i="1" l="1"/>
  <c r="L188" i="1"/>
  <c r="K238" i="1"/>
  <c r="K240" i="1"/>
  <c r="L125" i="1"/>
  <c r="L169" i="1"/>
  <c r="K170" i="1" s="1"/>
  <c r="L152" i="1"/>
  <c r="L135" i="1"/>
  <c r="L119" i="1"/>
  <c r="L114" i="1"/>
  <c r="L105" i="1"/>
  <c r="L75" i="1"/>
  <c r="L50" i="1"/>
  <c r="L55" i="1" s="1"/>
  <c r="L129" i="1" l="1"/>
  <c r="L127" i="1"/>
</calcChain>
</file>

<file path=xl/sharedStrings.xml><?xml version="1.0" encoding="utf-8"?>
<sst xmlns="http://schemas.openxmlformats.org/spreadsheetml/2006/main" count="738" uniqueCount="650">
  <si>
    <t>TEL</t>
  </si>
  <si>
    <t>メールアドレス</t>
  </si>
  <si>
    <t>1.設置者に関すること</t>
    <rPh sb="2" eb="5">
      <t>セッチシャ</t>
    </rPh>
    <rPh sb="6" eb="7">
      <t>カン</t>
    </rPh>
    <phoneticPr fontId="2"/>
  </si>
  <si>
    <t>2.施設の能力等に関すること</t>
    <rPh sb="2" eb="4">
      <t>シセツ</t>
    </rPh>
    <rPh sb="5" eb="7">
      <t>ノウリョク</t>
    </rPh>
    <rPh sb="7" eb="8">
      <t>トウ</t>
    </rPh>
    <rPh sb="9" eb="10">
      <t>カン</t>
    </rPh>
    <phoneticPr fontId="2"/>
  </si>
  <si>
    <t>その他</t>
  </si>
  <si>
    <t>生物処理</t>
  </si>
  <si>
    <t>凝集沈殿</t>
  </si>
  <si>
    <t>砂ろ過</t>
  </si>
  <si>
    <t>キレート処理</t>
  </si>
  <si>
    <t>・未実施</t>
  </si>
  <si>
    <t>利用方法</t>
  </si>
  <si>
    <t>発電能力</t>
  </si>
  <si>
    <t>備考</t>
  </si>
  <si>
    <t>燃え殻</t>
    <rPh sb="0" eb="1">
      <t>モ</t>
    </rPh>
    <rPh sb="2" eb="3">
      <t>ガラ</t>
    </rPh>
    <phoneticPr fontId="4"/>
  </si>
  <si>
    <t>ばいじん</t>
    <phoneticPr fontId="4"/>
  </si>
  <si>
    <t>キレート処理</t>
    <rPh sb="4" eb="6">
      <t>ショリ</t>
    </rPh>
    <phoneticPr fontId="5"/>
  </si>
  <si>
    <t>平均値</t>
    <phoneticPr fontId="4"/>
  </si>
  <si>
    <t>最大値</t>
    <rPh sb="0" eb="3">
      <t>サイダイチ</t>
    </rPh>
    <phoneticPr fontId="4"/>
  </si>
  <si>
    <t>(1)</t>
  </si>
  <si>
    <t>(2)</t>
  </si>
  <si>
    <t>(3)</t>
  </si>
  <si>
    <t>(5)</t>
  </si>
  <si>
    <t>(6)</t>
  </si>
  <si>
    <t>(8)</t>
  </si>
  <si>
    <t>(9)</t>
  </si>
  <si>
    <t>(12)-1</t>
  </si>
  <si>
    <t>(12)-2</t>
  </si>
  <si>
    <t>(12)-3</t>
  </si>
  <si>
    <t>(12)-4</t>
  </si>
  <si>
    <t>(12)-5</t>
  </si>
  <si>
    <t>(13)</t>
  </si>
  <si>
    <t>(14)</t>
  </si>
  <si>
    <t>(16)-1</t>
  </si>
  <si>
    <t>(16)-2</t>
  </si>
  <si>
    <t>(16)-3</t>
  </si>
  <si>
    <t>(16)-4</t>
  </si>
  <si>
    <t>(16)-5</t>
  </si>
  <si>
    <t>(18)</t>
  </si>
  <si>
    <t>(19)-1</t>
  </si>
  <si>
    <t>(19)-2</t>
  </si>
  <si>
    <t>(19)-3</t>
  </si>
  <si>
    <t>(20)-1</t>
  </si>
  <si>
    <t>(20)-2</t>
  </si>
  <si>
    <t>(21)-1</t>
  </si>
  <si>
    <t>(21)-2</t>
  </si>
  <si>
    <t>(22)-1</t>
  </si>
  <si>
    <t>(24)-1</t>
  </si>
  <si>
    <t>(24)-2</t>
  </si>
  <si>
    <t>(24)-3</t>
  </si>
  <si>
    <t>(24)-4</t>
  </si>
  <si>
    <t>(24)-5</t>
  </si>
  <si>
    <t>(24)-6</t>
  </si>
  <si>
    <t>(27)-1</t>
  </si>
  <si>
    <t>(27)-2</t>
  </si>
  <si>
    <t>(27)-3</t>
  </si>
  <si>
    <t>(27)-4</t>
  </si>
  <si>
    <t>(27)-5</t>
  </si>
  <si>
    <t>(27)-6</t>
  </si>
  <si>
    <t>(28)-1</t>
  </si>
  <si>
    <t>(28)-2</t>
  </si>
  <si>
    <t>(28)-3</t>
  </si>
  <si>
    <t>(28)-4</t>
  </si>
  <si>
    <t>(29)-2</t>
  </si>
  <si>
    <t>(29)-3</t>
  </si>
  <si>
    <t>(29)-4</t>
  </si>
  <si>
    <t>(29)-5</t>
  </si>
  <si>
    <t>埋立容量</t>
  </si>
  <si>
    <t>不適合の場合</t>
    <rPh sb="0" eb="1">
      <t>フ</t>
    </rPh>
    <rPh sb="4" eb="6">
      <t>バアイ</t>
    </rPh>
    <phoneticPr fontId="2"/>
  </si>
  <si>
    <t>未測定の理由</t>
    <rPh sb="0" eb="3">
      <t>ミソクテイ</t>
    </rPh>
    <rPh sb="4" eb="6">
      <t>リユウ</t>
    </rPh>
    <phoneticPr fontId="2"/>
  </si>
  <si>
    <t>不適合物質名</t>
    <phoneticPr fontId="2"/>
  </si>
  <si>
    <t>原因</t>
    <phoneticPr fontId="2"/>
  </si>
  <si>
    <t>設置を止めた時期</t>
  </si>
  <si>
    <t>設置面積</t>
  </si>
  <si>
    <t>a.埋立て終了区域の上部</t>
  </si>
  <si>
    <t>b.埋立地以外の地面（野立て）</t>
  </si>
  <si>
    <t>c.管理棟などの建物の上部</t>
  </si>
  <si>
    <t>d.その他</t>
  </si>
  <si>
    <t>a. 処分場運営・管理者</t>
  </si>
  <si>
    <t>具体的に</t>
    <rPh sb="0" eb="3">
      <t>グタイテキ</t>
    </rPh>
    <phoneticPr fontId="2"/>
  </si>
  <si>
    <t>b. 土地所有者</t>
    <phoneticPr fontId="2"/>
  </si>
  <si>
    <t>b. 設置無し（以前設置していた）の場合</t>
    <rPh sb="18" eb="20">
      <t>バアイ</t>
    </rPh>
    <phoneticPr fontId="2"/>
  </si>
  <si>
    <t>理由</t>
    <phoneticPr fontId="2"/>
  </si>
  <si>
    <t>廃プラスチック類</t>
    <rPh sb="0" eb="1">
      <t>ハイ</t>
    </rPh>
    <rPh sb="7" eb="8">
      <t>ルイ</t>
    </rPh>
    <phoneticPr fontId="2"/>
  </si>
  <si>
    <t>金属くず</t>
    <rPh sb="0" eb="2">
      <t>キンゾク</t>
    </rPh>
    <phoneticPr fontId="2"/>
  </si>
  <si>
    <t>ガラスくず、コンクリートくず及び陶磁器くず</t>
    <rPh sb="14" eb="15">
      <t>オヨ</t>
    </rPh>
    <rPh sb="16" eb="19">
      <t>トウジキ</t>
    </rPh>
    <phoneticPr fontId="2"/>
  </si>
  <si>
    <t>がれき類</t>
    <rPh sb="3" eb="4">
      <t>ルイ</t>
    </rPh>
    <phoneticPr fontId="2"/>
  </si>
  <si>
    <t>環境大臣が指定する廃棄物</t>
    <rPh sb="0" eb="2">
      <t>カンキョウ</t>
    </rPh>
    <rPh sb="2" eb="4">
      <t>ダイジン</t>
    </rPh>
    <rPh sb="5" eb="7">
      <t>シテイ</t>
    </rPh>
    <rPh sb="9" eb="12">
      <t>ハイキブツ</t>
    </rPh>
    <phoneticPr fontId="2"/>
  </si>
  <si>
    <t>ゴムくず</t>
    <phoneticPr fontId="2"/>
  </si>
  <si>
    <t>設置者名</t>
    <rPh sb="0" eb="3">
      <t>セッチシャ</t>
    </rPh>
    <rPh sb="3" eb="4">
      <t>メイ</t>
    </rPh>
    <phoneticPr fontId="2"/>
  </si>
  <si>
    <t>(4)</t>
    <phoneticPr fontId="2"/>
  </si>
  <si>
    <t>施設名</t>
    <phoneticPr fontId="2"/>
  </si>
  <si>
    <t>設置場所</t>
    <phoneticPr fontId="2"/>
  </si>
  <si>
    <t>(6)</t>
    <phoneticPr fontId="2"/>
  </si>
  <si>
    <t>他の施設許可の有無</t>
    <phoneticPr fontId="2"/>
  </si>
  <si>
    <t>埋立場所　</t>
    <phoneticPr fontId="2"/>
  </si>
  <si>
    <t>(10)</t>
    <phoneticPr fontId="2"/>
  </si>
  <si>
    <t>廃棄物の許可品目　※該当するもの全てに○を記入してください。</t>
    <phoneticPr fontId="2"/>
  </si>
  <si>
    <t>(21)</t>
    <phoneticPr fontId="2"/>
  </si>
  <si>
    <t>(22)</t>
    <phoneticPr fontId="2"/>
  </si>
  <si>
    <t>(24)</t>
  </si>
  <si>
    <t>(33)</t>
    <phoneticPr fontId="2"/>
  </si>
  <si>
    <t>(12)安</t>
    <rPh sb="4" eb="5">
      <t>アン</t>
    </rPh>
    <phoneticPr fontId="2"/>
  </si>
  <si>
    <t>(13)</t>
    <phoneticPr fontId="2"/>
  </si>
  <si>
    <t>活性炭処理</t>
  </si>
  <si>
    <t>(15)</t>
  </si>
  <si>
    <t>保有水等集排水管の性能</t>
    <phoneticPr fontId="2"/>
  </si>
  <si>
    <t>(16)</t>
    <phoneticPr fontId="2"/>
  </si>
  <si>
    <t>・無しの場合</t>
    <rPh sb="4" eb="6">
      <t>バアイ</t>
    </rPh>
    <phoneticPr fontId="2"/>
  </si>
  <si>
    <t>a.放流水が発生しない。</t>
  </si>
  <si>
    <t>b.最終処分場以外の場所にある水処理施設で処理</t>
  </si>
  <si>
    <t>c.焼却施設の冷却等に利用</t>
  </si>
  <si>
    <t>d.下水放流</t>
  </si>
  <si>
    <t>e.処理後最終処分場内で散布</t>
  </si>
  <si>
    <t>f.蒸発散</t>
  </si>
  <si>
    <t>g.その他</t>
    <phoneticPr fontId="2"/>
  </si>
  <si>
    <t>・有りの場合</t>
    <rPh sb="1" eb="2">
      <t>アリ</t>
    </rPh>
    <rPh sb="4" eb="6">
      <t>バアイ</t>
    </rPh>
    <phoneticPr fontId="2"/>
  </si>
  <si>
    <t>その他の場合
具体的な理由</t>
    <rPh sb="2" eb="3">
      <t>タ</t>
    </rPh>
    <rPh sb="4" eb="6">
      <t>バアイ</t>
    </rPh>
    <phoneticPr fontId="2"/>
  </si>
  <si>
    <t>(25)</t>
  </si>
  <si>
    <t>・不適合の場合</t>
    <rPh sb="1" eb="4">
      <t>フテキゴウ</t>
    </rPh>
    <rPh sb="5" eb="7">
      <t>バアイ</t>
    </rPh>
    <phoneticPr fontId="2"/>
  </si>
  <si>
    <t>未実施の理由</t>
    <phoneticPr fontId="2"/>
  </si>
  <si>
    <t>講じた措置</t>
    <phoneticPr fontId="2"/>
  </si>
  <si>
    <t>(26)</t>
    <phoneticPr fontId="2"/>
  </si>
  <si>
    <t>遮水工の有無</t>
    <phoneticPr fontId="2"/>
  </si>
  <si>
    <t>c.２重の遮水シート</t>
  </si>
  <si>
    <t>d.その他の遮水設備を設置</t>
  </si>
  <si>
    <t>e.不透水性地層を有し、遮水工を設けていない</t>
  </si>
  <si>
    <t>f.不透水性地層ではないが遮水工を設けていない</t>
  </si>
  <si>
    <t>a. 埋立ガスを回収し、有効利用を行っている</t>
  </si>
  <si>
    <t>回収量</t>
  </si>
  <si>
    <t>b. 埋立ガスの処理を行っている</t>
  </si>
  <si>
    <t>処理量</t>
  </si>
  <si>
    <t>処理方法</t>
  </si>
  <si>
    <t>c. 埋立ガスの処理を行わず、大気中に排出している</t>
  </si>
  <si>
    <t>(27)</t>
  </si>
  <si>
    <t>ガス抜き管の設置等　</t>
    <phoneticPr fontId="2"/>
  </si>
  <si>
    <t>(11)</t>
    <phoneticPr fontId="2"/>
  </si>
  <si>
    <t>埋立方式</t>
    <rPh sb="0" eb="2">
      <t>ウメタテ</t>
    </rPh>
    <rPh sb="2" eb="4">
      <t>ホウシキ</t>
    </rPh>
    <phoneticPr fontId="2"/>
  </si>
  <si>
    <t>窒素含有量</t>
    <rPh sb="0" eb="2">
      <t>チッソ</t>
    </rPh>
    <rPh sb="2" eb="5">
      <t>ガンユウリョウ</t>
    </rPh>
    <phoneticPr fontId="2"/>
  </si>
  <si>
    <t>平均値</t>
  </si>
  <si>
    <t>最大値</t>
  </si>
  <si>
    <t>基準値</t>
  </si>
  <si>
    <t>1,4-ジオキサン</t>
  </si>
  <si>
    <t>トリクロロエチレン</t>
  </si>
  <si>
    <t>(28)</t>
    <phoneticPr fontId="2"/>
  </si>
  <si>
    <t>測定の有無</t>
    <rPh sb="0" eb="2">
      <t>ソクテイ</t>
    </rPh>
    <rPh sb="3" eb="5">
      <t>ウム</t>
    </rPh>
    <phoneticPr fontId="2"/>
  </si>
  <si>
    <t>ほう素及びその化合物</t>
    <phoneticPr fontId="2"/>
  </si>
  <si>
    <t>ふっ素及びその化合物</t>
    <phoneticPr fontId="2"/>
  </si>
  <si>
    <t>ダイオキシン類濃度（TEF(2006)）</t>
  </si>
  <si>
    <t>(29)</t>
    <phoneticPr fontId="2"/>
  </si>
  <si>
    <t>受入上限（数量）</t>
  </si>
  <si>
    <t>具体的な内容：</t>
  </si>
  <si>
    <t>(31)</t>
    <phoneticPr fontId="2"/>
  </si>
  <si>
    <t>a.年あたり</t>
    <phoneticPr fontId="2"/>
  </si>
  <si>
    <t>b.日あたり</t>
    <phoneticPr fontId="2"/>
  </si>
  <si>
    <t>c.回あたり</t>
    <phoneticPr fontId="2"/>
  </si>
  <si>
    <t>d.都度協議</t>
    <phoneticPr fontId="2"/>
  </si>
  <si>
    <t>具体的な内容：</t>
    <phoneticPr fontId="2"/>
  </si>
  <si>
    <t>e. その他</t>
    <phoneticPr fontId="2"/>
  </si>
  <si>
    <t>a.法令や他の基準に基づいたもの（土壌汚染対策法等）</t>
    <phoneticPr fontId="2"/>
  </si>
  <si>
    <t>b.独自基準（発色性、油分、臭気等）</t>
    <phoneticPr fontId="2"/>
  </si>
  <si>
    <t>c.その他（具体的に記入ください。別表添付も可）</t>
    <phoneticPr fontId="2"/>
  </si>
  <si>
    <t>a.地域（都道府県、市町村等）により限定する</t>
    <phoneticPr fontId="2"/>
  </si>
  <si>
    <t>b.顧客（中小企業等）により限定する</t>
    <phoneticPr fontId="2"/>
  </si>
  <si>
    <t>c.その他（〇〇地域を除く等、具体的に記入ください）</t>
    <phoneticPr fontId="2"/>
  </si>
  <si>
    <t>決めていない理由</t>
  </si>
  <si>
    <t>(32)</t>
    <phoneticPr fontId="2"/>
  </si>
  <si>
    <t>ｂ.別途定めている</t>
    <phoneticPr fontId="2"/>
  </si>
  <si>
    <t>ｃ.その他</t>
    <phoneticPr fontId="2"/>
  </si>
  <si>
    <t>台/日</t>
    <rPh sb="0" eb="1">
      <t>ダイ</t>
    </rPh>
    <phoneticPr fontId="2"/>
  </si>
  <si>
    <t>台/年</t>
    <rPh sb="0" eb="1">
      <t>ダイ</t>
    </rPh>
    <phoneticPr fontId="2"/>
  </si>
  <si>
    <t>ダンプトラック
(台/日もしくは台/年)</t>
    <rPh sb="9" eb="10">
      <t>ダイ</t>
    </rPh>
    <rPh sb="11" eb="12">
      <t>ニチ</t>
    </rPh>
    <rPh sb="16" eb="17">
      <t>ダイ</t>
    </rPh>
    <rPh sb="18" eb="19">
      <t>ネン</t>
    </rPh>
    <phoneticPr fontId="2"/>
  </si>
  <si>
    <t>d.受入実績が少ないため</t>
    <phoneticPr fontId="2"/>
  </si>
  <si>
    <t>a.定める必要がないため
（残余埋立容量に余裕がある）</t>
    <phoneticPr fontId="2"/>
  </si>
  <si>
    <t>e.他の受入品目との調整があるため</t>
    <phoneticPr fontId="2"/>
  </si>
  <si>
    <t>f.都度協議</t>
    <phoneticPr fontId="2"/>
  </si>
  <si>
    <t>受入可能量の設定の有無</t>
    <rPh sb="0" eb="2">
      <t>ウケイレ</t>
    </rPh>
    <rPh sb="2" eb="5">
      <t>カノウリョウ</t>
    </rPh>
    <rPh sb="6" eb="8">
      <t>セッテイ</t>
    </rPh>
    <rPh sb="9" eb="11">
      <t>ウム</t>
    </rPh>
    <phoneticPr fontId="2"/>
  </si>
  <si>
    <t>年間の受入可能量</t>
    <rPh sb="0" eb="2">
      <t>ネンカン</t>
    </rPh>
    <rPh sb="3" eb="5">
      <t>ウケイ</t>
    </rPh>
    <rPh sb="5" eb="8">
      <t>カノウリョウ</t>
    </rPh>
    <phoneticPr fontId="2"/>
  </si>
  <si>
    <t>一般廃棄物</t>
    <rPh sb="0" eb="2">
      <t>イッパン</t>
    </rPh>
    <rPh sb="2" eb="5">
      <t>ハイキブツ</t>
    </rPh>
    <phoneticPr fontId="2"/>
  </si>
  <si>
    <t>燃え殻</t>
    <rPh sb="0" eb="1">
      <t>モ</t>
    </rPh>
    <rPh sb="2" eb="3">
      <t>ガラ</t>
    </rPh>
    <phoneticPr fontId="2"/>
  </si>
  <si>
    <t>汚泥</t>
    <rPh sb="0" eb="2">
      <t>オデイ</t>
    </rPh>
    <phoneticPr fontId="2"/>
  </si>
  <si>
    <t>紙くず</t>
    <rPh sb="0" eb="1">
      <t>カミ</t>
    </rPh>
    <phoneticPr fontId="2"/>
  </si>
  <si>
    <t>木くず</t>
    <rPh sb="0" eb="1">
      <t>モク</t>
    </rPh>
    <phoneticPr fontId="2"/>
  </si>
  <si>
    <t>繊維くず</t>
    <rPh sb="0" eb="2">
      <t>センイ</t>
    </rPh>
    <phoneticPr fontId="2"/>
  </si>
  <si>
    <t>動植物性残さ</t>
    <rPh sb="0" eb="5">
      <t>ドウショクブツセイザン</t>
    </rPh>
    <phoneticPr fontId="2"/>
  </si>
  <si>
    <t>動物系固形不要物</t>
    <rPh sb="0" eb="2">
      <t>ドウブツ</t>
    </rPh>
    <rPh sb="2" eb="3">
      <t>ケイ</t>
    </rPh>
    <rPh sb="3" eb="5">
      <t>コケイ</t>
    </rPh>
    <rPh sb="5" eb="7">
      <t>フヨウ</t>
    </rPh>
    <rPh sb="7" eb="8">
      <t>ブツ</t>
    </rPh>
    <phoneticPr fontId="2"/>
  </si>
  <si>
    <t>鉱さい</t>
    <rPh sb="0" eb="1">
      <t>コウ</t>
    </rPh>
    <phoneticPr fontId="2"/>
  </si>
  <si>
    <t>動物のふん尿</t>
    <rPh sb="0" eb="2">
      <t>ドウブツ</t>
    </rPh>
    <rPh sb="5" eb="6">
      <t>ニョウ</t>
    </rPh>
    <phoneticPr fontId="2"/>
  </si>
  <si>
    <t>動物の死体</t>
    <rPh sb="0" eb="2">
      <t>ドウブツ</t>
    </rPh>
    <rPh sb="3" eb="5">
      <t>シタイ</t>
    </rPh>
    <phoneticPr fontId="2"/>
  </si>
  <si>
    <t>ばいじん</t>
    <phoneticPr fontId="2"/>
  </si>
  <si>
    <t>１３号廃棄物</t>
    <rPh sb="2" eb="3">
      <t>ゴウ</t>
    </rPh>
    <rPh sb="3" eb="6">
      <t>ハイキブツ</t>
    </rPh>
    <phoneticPr fontId="2"/>
  </si>
  <si>
    <t>廃石綿等</t>
    <rPh sb="0" eb="1">
      <t>ハイ</t>
    </rPh>
    <rPh sb="1" eb="3">
      <t>セキメン</t>
    </rPh>
    <rPh sb="3" eb="4">
      <t>トウ</t>
    </rPh>
    <phoneticPr fontId="2"/>
  </si>
  <si>
    <t>(12)遮</t>
    <rPh sb="4" eb="5">
      <t>シャ</t>
    </rPh>
    <phoneticPr fontId="2"/>
  </si>
  <si>
    <t>13号廃棄物</t>
    <rPh sb="2" eb="3">
      <t>ゴウ</t>
    </rPh>
    <rPh sb="3" eb="6">
      <t>ハイキブツ</t>
    </rPh>
    <phoneticPr fontId="2"/>
  </si>
  <si>
    <t>その他</t>
    <rPh sb="2" eb="3">
      <t>タ</t>
    </rPh>
    <phoneticPr fontId="2"/>
  </si>
  <si>
    <r>
      <t xml:space="preserve">浸透水の水質検査結果
</t>
    </r>
    <r>
      <rPr>
        <sz val="12"/>
        <color rgb="FF00B050"/>
        <rFont val="Meiryo UI"/>
        <family val="3"/>
        <charset val="128"/>
      </rPr>
      <t>調査対象期間内</t>
    </r>
    <rPh sb="11" eb="13">
      <t>チョウサ</t>
    </rPh>
    <rPh sb="13" eb="15">
      <t>タイショウ</t>
    </rPh>
    <rPh sb="15" eb="17">
      <t>キカン</t>
    </rPh>
    <rPh sb="17" eb="18">
      <t>ナイ</t>
    </rPh>
    <phoneticPr fontId="2"/>
  </si>
  <si>
    <t>・未測定の場合</t>
    <rPh sb="1" eb="4">
      <t>ミソクテイ</t>
    </rPh>
    <rPh sb="5" eb="7">
      <t>バアイ</t>
    </rPh>
    <phoneticPr fontId="2"/>
  </si>
  <si>
    <t>未測定の理由</t>
    <phoneticPr fontId="2"/>
  </si>
  <si>
    <t>・受入可能量の設定がない場合</t>
    <rPh sb="1" eb="3">
      <t>ウケイ</t>
    </rPh>
    <rPh sb="3" eb="6">
      <t>カノウリョウ</t>
    </rPh>
    <rPh sb="7" eb="9">
      <t>セッテイ</t>
    </rPh>
    <rPh sb="12" eb="14">
      <t>バアイ</t>
    </rPh>
    <phoneticPr fontId="2"/>
  </si>
  <si>
    <t>(4)</t>
  </si>
  <si>
    <t>(7)-1</t>
  </si>
  <si>
    <t>(7)-2</t>
  </si>
  <si>
    <t>(7)-3</t>
  </si>
  <si>
    <t>(10)-1</t>
  </si>
  <si>
    <t>(10)-2</t>
  </si>
  <si>
    <t>(33)-1</t>
  </si>
  <si>
    <t>(33)-2</t>
  </si>
  <si>
    <t>(33)-3</t>
  </si>
  <si>
    <t>(33)-4</t>
  </si>
  <si>
    <t>(33)-5</t>
  </si>
  <si>
    <t>(33)-6</t>
  </si>
  <si>
    <t>(33)-7</t>
  </si>
  <si>
    <t>(33)-8</t>
  </si>
  <si>
    <t>(33)-9</t>
  </si>
  <si>
    <t>(33)-10</t>
  </si>
  <si>
    <t>自治体名</t>
    <rPh sb="3" eb="4">
      <t>メイ</t>
    </rPh>
    <phoneticPr fontId="4"/>
  </si>
  <si>
    <t>施設番号</t>
    <rPh sb="0" eb="2">
      <t>シセツ</t>
    </rPh>
    <rPh sb="2" eb="4">
      <t>バンゴウ</t>
    </rPh>
    <phoneticPr fontId="4"/>
  </si>
  <si>
    <t>施設名</t>
    <rPh sb="0" eb="2">
      <t>シセツ</t>
    </rPh>
    <rPh sb="2" eb="3">
      <t>メイ</t>
    </rPh>
    <phoneticPr fontId="4"/>
  </si>
  <si>
    <t>設置許可(届出)年月日等</t>
    <phoneticPr fontId="4"/>
  </si>
  <si>
    <t>設置者区分</t>
  </si>
  <si>
    <t>埋立場所</t>
    <rPh sb="0" eb="2">
      <t>ウメタテ</t>
    </rPh>
    <rPh sb="2" eb="4">
      <t>バショ</t>
    </rPh>
    <phoneticPr fontId="5"/>
  </si>
  <si>
    <t>処理能力</t>
    <rPh sb="0" eb="2">
      <t>ショリ</t>
    </rPh>
    <rPh sb="2" eb="4">
      <t>ノウリョク</t>
    </rPh>
    <phoneticPr fontId="4"/>
  </si>
  <si>
    <t>周縁地下水の水質検査結果</t>
    <rPh sb="0" eb="2">
      <t>シュウエン</t>
    </rPh>
    <rPh sb="2" eb="5">
      <t>チカスイ</t>
    </rPh>
    <rPh sb="6" eb="8">
      <t>スイシツ</t>
    </rPh>
    <rPh sb="8" eb="10">
      <t>ケンサ</t>
    </rPh>
    <rPh sb="10" eb="12">
      <t>ケッカ</t>
    </rPh>
    <phoneticPr fontId="4"/>
  </si>
  <si>
    <t>備　　考</t>
    <rPh sb="0" eb="1">
      <t>ソナエ</t>
    </rPh>
    <rPh sb="3" eb="4">
      <t>コウ</t>
    </rPh>
    <phoneticPr fontId="4"/>
  </si>
  <si>
    <t>安定型
処分場
許可の
有無</t>
    <rPh sb="0" eb="2">
      <t>アンテイ</t>
    </rPh>
    <rPh sb="2" eb="3">
      <t>ガタ</t>
    </rPh>
    <rPh sb="4" eb="7">
      <t>ショブンジョウ</t>
    </rPh>
    <rPh sb="8" eb="10">
      <t>キョカ</t>
    </rPh>
    <rPh sb="12" eb="14">
      <t>ウム</t>
    </rPh>
    <phoneticPr fontId="4"/>
  </si>
  <si>
    <t>稼働状況</t>
    <rPh sb="0" eb="2">
      <t>カドウ</t>
    </rPh>
    <rPh sb="2" eb="4">
      <t>ジョウキョウ</t>
    </rPh>
    <phoneticPr fontId="4"/>
  </si>
  <si>
    <t>地下水の水質基準適合状況</t>
    <rPh sb="0" eb="3">
      <t>チカスイ</t>
    </rPh>
    <rPh sb="4" eb="6">
      <t>スイシツ</t>
    </rPh>
    <rPh sb="6" eb="8">
      <t>キジュン</t>
    </rPh>
    <rPh sb="8" eb="10">
      <t>テキゴウ</t>
    </rPh>
    <rPh sb="10" eb="12">
      <t>ジョウキョウ</t>
    </rPh>
    <phoneticPr fontId="4"/>
  </si>
  <si>
    <t>検査を実施していない場合の理由</t>
    <rPh sb="0" eb="2">
      <t>ケンサ</t>
    </rPh>
    <rPh sb="3" eb="5">
      <t>ジッシ</t>
    </rPh>
    <rPh sb="10" eb="12">
      <t>バアイ</t>
    </rPh>
    <rPh sb="13" eb="15">
      <t>リユウ</t>
    </rPh>
    <phoneticPr fontId="4"/>
  </si>
  <si>
    <t>水質基準に適合していない場合</t>
    <rPh sb="0" eb="2">
      <t>スイシツ</t>
    </rPh>
    <rPh sb="2" eb="4">
      <t>キジュン</t>
    </rPh>
    <rPh sb="5" eb="7">
      <t>テキゴウ</t>
    </rPh>
    <rPh sb="12" eb="14">
      <t>バアイ</t>
    </rPh>
    <phoneticPr fontId="4"/>
  </si>
  <si>
    <t>設置有り</t>
    <rPh sb="0" eb="2">
      <t>セッチ</t>
    </rPh>
    <rPh sb="2" eb="3">
      <t>ア</t>
    </rPh>
    <phoneticPr fontId="4"/>
  </si>
  <si>
    <t>汚泥</t>
    <rPh sb="0" eb="2">
      <t>オデイ</t>
    </rPh>
    <phoneticPr fontId="4"/>
  </si>
  <si>
    <t>鉱さい</t>
    <rPh sb="0" eb="1">
      <t>コウ</t>
    </rPh>
    <phoneticPr fontId="4"/>
  </si>
  <si>
    <t>不適合物質名</t>
    <rPh sb="0" eb="2">
      <t>フテキ</t>
    </rPh>
    <rPh sb="2" eb="3">
      <t>ゴウ</t>
    </rPh>
    <rPh sb="3" eb="5">
      <t>ブッシツ</t>
    </rPh>
    <rPh sb="5" eb="6">
      <t>メイ</t>
    </rPh>
    <phoneticPr fontId="4"/>
  </si>
  <si>
    <t>基準超過原因</t>
    <rPh sb="0" eb="2">
      <t>キジュン</t>
    </rPh>
    <rPh sb="2" eb="4">
      <t>チョウカ</t>
    </rPh>
    <rPh sb="4" eb="6">
      <t>ゲンイン</t>
    </rPh>
    <phoneticPr fontId="4"/>
  </si>
  <si>
    <t>講じた措置</t>
    <rPh sb="0" eb="1">
      <t>コウ</t>
    </rPh>
    <rPh sb="3" eb="5">
      <t>ソチ</t>
    </rPh>
    <phoneticPr fontId="4"/>
  </si>
  <si>
    <t>設置有無</t>
    <phoneticPr fontId="4"/>
  </si>
  <si>
    <t>設置場所</t>
    <rPh sb="0" eb="2">
      <t>セッチ</t>
    </rPh>
    <rPh sb="2" eb="4">
      <t>バショ</t>
    </rPh>
    <phoneticPr fontId="4"/>
  </si>
  <si>
    <t>発電事業主体</t>
    <rPh sb="0" eb="2">
      <t>ハツデン</t>
    </rPh>
    <rPh sb="2" eb="4">
      <t>ジギョウ</t>
    </rPh>
    <rPh sb="4" eb="6">
      <t>シュタイ</t>
    </rPh>
    <phoneticPr fontId="4"/>
  </si>
  <si>
    <t>発電能力
（kW）</t>
    <rPh sb="0" eb="4">
      <t>ハツデンノウリョク</t>
    </rPh>
    <phoneticPr fontId="4"/>
  </si>
  <si>
    <t>発電量
実績
（MWｈ）</t>
    <rPh sb="0" eb="3">
      <t>ハツデンリョウ</t>
    </rPh>
    <rPh sb="4" eb="6">
      <t>ジッセキ</t>
    </rPh>
    <phoneticPr fontId="4"/>
  </si>
  <si>
    <t>b. 時期
西暦/月/日</t>
    <rPh sb="3" eb="5">
      <t>ジキ</t>
    </rPh>
    <rPh sb="6" eb="8">
      <t>セイレキ</t>
    </rPh>
    <rPh sb="9" eb="10">
      <t>ツキ</t>
    </rPh>
    <rPh sb="11" eb="12">
      <t>ヒ</t>
    </rPh>
    <phoneticPr fontId="4"/>
  </si>
  <si>
    <t>理由</t>
    <rPh sb="0" eb="2">
      <t>リユウ</t>
    </rPh>
    <phoneticPr fontId="4"/>
  </si>
  <si>
    <t>ｄ．具体的に</t>
    <rPh sb="2" eb="5">
      <t>グタイテキ</t>
    </rPh>
    <phoneticPr fontId="4"/>
  </si>
  <si>
    <t>ｃ．具体的に</t>
    <rPh sb="2" eb="5">
      <t>グタイテキ</t>
    </rPh>
    <phoneticPr fontId="4"/>
  </si>
  <si>
    <t>埋立方式</t>
    <rPh sb="0" eb="2">
      <t>ウメタテ</t>
    </rPh>
    <rPh sb="2" eb="4">
      <t>ホウシキ</t>
    </rPh>
    <phoneticPr fontId="4"/>
  </si>
  <si>
    <t>廃棄物の許可品目</t>
    <rPh sb="0" eb="3">
      <t>ハイキブツ</t>
    </rPh>
    <rPh sb="4" eb="6">
      <t>キョカ</t>
    </rPh>
    <rPh sb="6" eb="8">
      <t>ヒンモク</t>
    </rPh>
    <phoneticPr fontId="4"/>
  </si>
  <si>
    <t>公共水域への放流の有無等</t>
    <rPh sb="6" eb="8">
      <t>ホウリュウ</t>
    </rPh>
    <rPh sb="9" eb="11">
      <t>ウム</t>
    </rPh>
    <rPh sb="11" eb="12">
      <t>トウ</t>
    </rPh>
    <phoneticPr fontId="4"/>
  </si>
  <si>
    <t>排水量</t>
    <rPh sb="0" eb="2">
      <t>ハイスイ</t>
    </rPh>
    <rPh sb="2" eb="3">
      <t>リョウ</t>
    </rPh>
    <phoneticPr fontId="4"/>
  </si>
  <si>
    <t>遮水工</t>
    <rPh sb="0" eb="3">
      <t>シャスイコウ</t>
    </rPh>
    <phoneticPr fontId="4"/>
  </si>
  <si>
    <t>ガス抜き管の設置等</t>
    <rPh sb="2" eb="3">
      <t>ヌ</t>
    </rPh>
    <rPh sb="4" eb="5">
      <t>カン</t>
    </rPh>
    <rPh sb="6" eb="8">
      <t>セッチ</t>
    </rPh>
    <rPh sb="8" eb="9">
      <t>トウ</t>
    </rPh>
    <phoneticPr fontId="4"/>
  </si>
  <si>
    <t>遮断型
処分場
許可の
有無</t>
    <rPh sb="0" eb="2">
      <t>シャダン</t>
    </rPh>
    <rPh sb="2" eb="3">
      <t>ガタ</t>
    </rPh>
    <rPh sb="4" eb="7">
      <t>ショブンジョウ</t>
    </rPh>
    <rPh sb="8" eb="10">
      <t>キョカ</t>
    </rPh>
    <rPh sb="12" eb="14">
      <t>ウム</t>
    </rPh>
    <phoneticPr fontId="4"/>
  </si>
  <si>
    <t>廃プラスチック類</t>
    <rPh sb="0" eb="1">
      <t>ハイ</t>
    </rPh>
    <rPh sb="7" eb="8">
      <t>ルイ</t>
    </rPh>
    <phoneticPr fontId="4"/>
  </si>
  <si>
    <t>ガラスくず、コンクリートくず及び陶磁器くず</t>
    <rPh sb="14" eb="15">
      <t>オヨ</t>
    </rPh>
    <rPh sb="16" eb="19">
      <t>トウジキ</t>
    </rPh>
    <phoneticPr fontId="4"/>
  </si>
  <si>
    <t>生物処理</t>
    <rPh sb="0" eb="2">
      <t>セイブツ</t>
    </rPh>
    <rPh sb="2" eb="4">
      <t>ショリ</t>
    </rPh>
    <phoneticPr fontId="4"/>
  </si>
  <si>
    <t>凝集沈殿</t>
    <rPh sb="0" eb="2">
      <t>ギョウシュウ</t>
    </rPh>
    <rPh sb="2" eb="4">
      <t>チンデン</t>
    </rPh>
    <phoneticPr fontId="4"/>
  </si>
  <si>
    <t>砂ろ過</t>
    <rPh sb="0" eb="1">
      <t>スナ</t>
    </rPh>
    <rPh sb="2" eb="3">
      <t>カ</t>
    </rPh>
    <phoneticPr fontId="4"/>
  </si>
  <si>
    <t>活性炭処理</t>
    <rPh sb="0" eb="3">
      <t>カッセイタン</t>
    </rPh>
    <rPh sb="3" eb="5">
      <t>ショリ</t>
    </rPh>
    <phoneticPr fontId="4"/>
  </si>
  <si>
    <t>その他</t>
    <phoneticPr fontId="4"/>
  </si>
  <si>
    <t>放流の有無</t>
    <rPh sb="0" eb="2">
      <t>ホウリュウ</t>
    </rPh>
    <rPh sb="3" eb="5">
      <t>ウム</t>
    </rPh>
    <phoneticPr fontId="4"/>
  </si>
  <si>
    <t>放流がない場合の
理由等
（a ～ g を入力）</t>
    <rPh sb="0" eb="2">
      <t>ホウリュウ</t>
    </rPh>
    <rPh sb="5" eb="7">
      <t>バアイ</t>
    </rPh>
    <rPh sb="9" eb="11">
      <t>リユウ</t>
    </rPh>
    <rPh sb="11" eb="12">
      <t>トウ</t>
    </rPh>
    <rPh sb="22" eb="24">
      <t>ニュウリョク</t>
    </rPh>
    <phoneticPr fontId="4"/>
  </si>
  <si>
    <t>遮水工の
有無と種類</t>
    <rPh sb="0" eb="3">
      <t>シャスイコウ</t>
    </rPh>
    <rPh sb="5" eb="7">
      <t>ウム</t>
    </rPh>
    <rPh sb="8" eb="10">
      <t>シュルイ</t>
    </rPh>
    <phoneticPr fontId="4"/>
  </si>
  <si>
    <t>埋立ガスの処理等</t>
    <rPh sb="0" eb="2">
      <t>ウメタテ</t>
    </rPh>
    <rPh sb="5" eb="7">
      <t>ショリ</t>
    </rPh>
    <rPh sb="7" eb="8">
      <t>トウ</t>
    </rPh>
    <phoneticPr fontId="4"/>
  </si>
  <si>
    <t>ゴムくず</t>
    <phoneticPr fontId="4"/>
  </si>
  <si>
    <t>金属くず</t>
    <rPh sb="0" eb="2">
      <t>キンゾク</t>
    </rPh>
    <phoneticPr fontId="4"/>
  </si>
  <si>
    <t>がれき類</t>
    <rPh sb="3" eb="4">
      <t>ルイ</t>
    </rPh>
    <phoneticPr fontId="4"/>
  </si>
  <si>
    <t>ａ.回収利用</t>
    <rPh sb="2" eb="4">
      <t>カイシュウ</t>
    </rPh>
    <rPh sb="4" eb="6">
      <t>リヨウ</t>
    </rPh>
    <phoneticPr fontId="4"/>
  </si>
  <si>
    <t>b.処理</t>
    <rPh sb="2" eb="4">
      <t>ショリ</t>
    </rPh>
    <phoneticPr fontId="4"/>
  </si>
  <si>
    <t>ｃ.大気中
に排出</t>
    <rPh sb="2" eb="5">
      <t>タイキチュウ</t>
    </rPh>
    <rPh sb="7" eb="9">
      <t>ハイシュツ</t>
    </rPh>
    <phoneticPr fontId="4"/>
  </si>
  <si>
    <t>g．その他　具体的な理由</t>
    <rPh sb="4" eb="5">
      <t>タ</t>
    </rPh>
    <rPh sb="6" eb="9">
      <t>グタイテキ</t>
    </rPh>
    <rPh sb="10" eb="12">
      <t>リユウ</t>
    </rPh>
    <phoneticPr fontId="4"/>
  </si>
  <si>
    <t>a ～ f</t>
    <phoneticPr fontId="4"/>
  </si>
  <si>
    <t>回収量（L/日)</t>
    <rPh sb="0" eb="2">
      <t>カイシュウ</t>
    </rPh>
    <rPh sb="2" eb="3">
      <t>リョウ</t>
    </rPh>
    <rPh sb="6" eb="7">
      <t>ニチ</t>
    </rPh>
    <phoneticPr fontId="4"/>
  </si>
  <si>
    <t>有効利用方法</t>
    <rPh sb="0" eb="2">
      <t>ユウコウ</t>
    </rPh>
    <rPh sb="2" eb="4">
      <t>リヨウ</t>
    </rPh>
    <rPh sb="4" eb="6">
      <t>ホウホウ</t>
    </rPh>
    <phoneticPr fontId="4"/>
  </si>
  <si>
    <t>処理量（L/日)</t>
    <rPh sb="0" eb="2">
      <t>ショリ</t>
    </rPh>
    <rPh sb="2" eb="3">
      <t>リョウ</t>
    </rPh>
    <rPh sb="6" eb="7">
      <t>ニチ</t>
    </rPh>
    <phoneticPr fontId="4"/>
  </si>
  <si>
    <t>処理方法</t>
    <rPh sb="0" eb="2">
      <t>ショリ</t>
    </rPh>
    <rPh sb="2" eb="4">
      <t>ホウホウ</t>
    </rPh>
    <phoneticPr fontId="4"/>
  </si>
  <si>
    <t>(11)</t>
  </si>
  <si>
    <t>(12)-6</t>
  </si>
  <si>
    <t>(14)-1</t>
  </si>
  <si>
    <t>(14)-2</t>
  </si>
  <si>
    <t>(14)-3</t>
  </si>
  <si>
    <t>(14)-4</t>
  </si>
  <si>
    <t>(14)-5</t>
  </si>
  <si>
    <t>(14)-6</t>
  </si>
  <si>
    <t>(14)-7</t>
  </si>
  <si>
    <t>浸出液処理施設の処理方法</t>
    <phoneticPr fontId="4"/>
  </si>
  <si>
    <t>保有水等
集排水管の性能</t>
    <rPh sb="0" eb="2">
      <t>ホユウ</t>
    </rPh>
    <rPh sb="2" eb="3">
      <t>スイ</t>
    </rPh>
    <rPh sb="3" eb="4">
      <t>トウ</t>
    </rPh>
    <rPh sb="5" eb="6">
      <t>シュウ</t>
    </rPh>
    <rPh sb="6" eb="8">
      <t>ハイスイ</t>
    </rPh>
    <rPh sb="8" eb="9">
      <t>カン</t>
    </rPh>
    <rPh sb="10" eb="12">
      <t>セイノウ</t>
    </rPh>
    <phoneticPr fontId="4"/>
  </si>
  <si>
    <t>放流先</t>
    <rPh sb="0" eb="2">
      <t>ホウリュウ</t>
    </rPh>
    <rPh sb="2" eb="3">
      <t>サキ</t>
    </rPh>
    <phoneticPr fontId="4"/>
  </si>
  <si>
    <t>埋立地への散水の有無</t>
    <rPh sb="0" eb="3">
      <t>ウメタテチ</t>
    </rPh>
    <rPh sb="5" eb="7">
      <t>サンスイ</t>
    </rPh>
    <rPh sb="8" eb="10">
      <t>ウム</t>
    </rPh>
    <phoneticPr fontId="4"/>
  </si>
  <si>
    <t>残余容量</t>
    <rPh sb="0" eb="1">
      <t>ザン</t>
    </rPh>
    <rPh sb="1" eb="2">
      <t>ヨ</t>
    </rPh>
    <rPh sb="2" eb="4">
      <t>ヨウリョウ</t>
    </rPh>
    <phoneticPr fontId="4"/>
  </si>
  <si>
    <t>建設汚泥の受入有無</t>
    <rPh sb="0" eb="1">
      <t>ケンセツ</t>
    </rPh>
    <rPh sb="1" eb="3">
      <t>オデイ</t>
    </rPh>
    <rPh sb="4" eb="6">
      <t>ウケイレ</t>
    </rPh>
    <rPh sb="6" eb="8">
      <t>ウム</t>
    </rPh>
    <phoneticPr fontId="4"/>
  </si>
  <si>
    <t>建設汚泥の受入条件</t>
    <rPh sb="0" eb="3">
      <t>ケンセツオデイ</t>
    </rPh>
    <rPh sb="4" eb="6">
      <t>ウケイレ</t>
    </rPh>
    <rPh sb="6" eb="8">
      <t>ジョウケン</t>
    </rPh>
    <phoneticPr fontId="4"/>
  </si>
  <si>
    <t>建設汚泥の年間の受入可能量</t>
    <rPh sb="0" eb="1">
      <t>ケンセツ</t>
    </rPh>
    <rPh sb="1" eb="3">
      <t>オデイ</t>
    </rPh>
    <rPh sb="4" eb="6">
      <t>ネンカン</t>
    </rPh>
    <rPh sb="7" eb="9">
      <t>ウケイレ</t>
    </rPh>
    <rPh sb="9" eb="12">
      <t>カノウリョウ</t>
    </rPh>
    <phoneticPr fontId="4"/>
  </si>
  <si>
    <t>一般廃棄物</t>
    <rPh sb="0" eb="2">
      <t>イッパン</t>
    </rPh>
    <rPh sb="2" eb="5">
      <t>ハイキブツ</t>
    </rPh>
    <phoneticPr fontId="4"/>
  </si>
  <si>
    <t>産業廃棄物</t>
    <rPh sb="0" eb="2">
      <t>サンギョウ</t>
    </rPh>
    <rPh sb="2" eb="5">
      <t>ハイキブツ</t>
    </rPh>
    <phoneticPr fontId="4"/>
  </si>
  <si>
    <t>脱塩</t>
    <rPh sb="0" eb="1">
      <t>ダツ</t>
    </rPh>
    <rPh sb="1" eb="2">
      <t>エン</t>
    </rPh>
    <phoneticPr fontId="4"/>
  </si>
  <si>
    <t>浸出液水質</t>
    <rPh sb="0" eb="2">
      <t>シンシュツ</t>
    </rPh>
    <rPh sb="2" eb="3">
      <t>エキ</t>
    </rPh>
    <rPh sb="3" eb="5">
      <t>スイシツ</t>
    </rPh>
    <phoneticPr fontId="4"/>
  </si>
  <si>
    <t>散水の有無</t>
    <rPh sb="0" eb="2">
      <t>サンスイ</t>
    </rPh>
    <rPh sb="3" eb="5">
      <t>ウム</t>
    </rPh>
    <phoneticPr fontId="4"/>
  </si>
  <si>
    <t>(有の場合）</t>
    <rPh sb="1" eb="2">
      <t>アリ</t>
    </rPh>
    <rPh sb="3" eb="5">
      <t>バアイ</t>
    </rPh>
    <phoneticPr fontId="4"/>
  </si>
  <si>
    <t>雨水の影響の有無</t>
    <phoneticPr fontId="4"/>
  </si>
  <si>
    <t>無しの場合の
講じている
措置内容</t>
    <rPh sb="0" eb="1">
      <t>ナ</t>
    </rPh>
    <rPh sb="3" eb="5">
      <t>バアイ</t>
    </rPh>
    <rPh sb="7" eb="8">
      <t>コウ</t>
    </rPh>
    <rPh sb="13" eb="15">
      <t>ソチ</t>
    </rPh>
    <rPh sb="15" eb="17">
      <t>ナイヨウ</t>
    </rPh>
    <phoneticPr fontId="4"/>
  </si>
  <si>
    <t>受け入れ無し</t>
    <rPh sb="0" eb="1">
      <t>ウ</t>
    </rPh>
    <rPh sb="2" eb="3">
      <t>イ</t>
    </rPh>
    <rPh sb="4" eb="5">
      <t>ナ</t>
    </rPh>
    <phoneticPr fontId="4"/>
  </si>
  <si>
    <t>受け入れ有り</t>
    <rPh sb="0" eb="1">
      <t>ウ</t>
    </rPh>
    <rPh sb="2" eb="3">
      <t>イ</t>
    </rPh>
    <rPh sb="4" eb="5">
      <t>ア</t>
    </rPh>
    <phoneticPr fontId="4"/>
  </si>
  <si>
    <t>受入上限</t>
    <rPh sb="0" eb="1">
      <t>ウ</t>
    </rPh>
    <rPh sb="1" eb="2">
      <t>イ</t>
    </rPh>
    <rPh sb="2" eb="4">
      <t>ジョウゲン</t>
    </rPh>
    <phoneticPr fontId="4"/>
  </si>
  <si>
    <t>含水率</t>
    <rPh sb="0" eb="3">
      <t>ガンスイリツ</t>
    </rPh>
    <phoneticPr fontId="4"/>
  </si>
  <si>
    <t>基準値</t>
    <rPh sb="0" eb="3">
      <t>キジュンチ</t>
    </rPh>
    <phoneticPr fontId="4"/>
  </si>
  <si>
    <t>排出元</t>
    <rPh sb="0" eb="2">
      <t>ハイシュツ</t>
    </rPh>
    <rPh sb="2" eb="3">
      <t>モト</t>
    </rPh>
    <phoneticPr fontId="4"/>
  </si>
  <si>
    <t>決めている</t>
    <rPh sb="0" eb="1">
      <t>キ</t>
    </rPh>
    <phoneticPr fontId="4"/>
  </si>
  <si>
    <t>決めていない</t>
    <rPh sb="0" eb="1">
      <t>キ</t>
    </rPh>
    <phoneticPr fontId="4"/>
  </si>
  <si>
    <t>ほう素及びその化合物
(mg/L)</t>
    <rPh sb="2" eb="3">
      <t>ソ</t>
    </rPh>
    <rPh sb="3" eb="4">
      <t>オヨ</t>
    </rPh>
    <rPh sb="7" eb="9">
      <t>カゴウ</t>
    </rPh>
    <rPh sb="9" eb="10">
      <t>ブツ</t>
    </rPh>
    <phoneticPr fontId="5"/>
  </si>
  <si>
    <t>ふっ素及びその化合物
(mg/L)</t>
    <rPh sb="2" eb="3">
      <t>ソ</t>
    </rPh>
    <rPh sb="3" eb="4">
      <t>オヨ</t>
    </rPh>
    <rPh sb="7" eb="9">
      <t>カゴウ</t>
    </rPh>
    <rPh sb="9" eb="10">
      <t>ブツ</t>
    </rPh>
    <phoneticPr fontId="5"/>
  </si>
  <si>
    <t>トリクロロエチレン
(mg/L)</t>
    <phoneticPr fontId="5"/>
  </si>
  <si>
    <t>基準超過の場合の
対応状況</t>
    <rPh sb="0" eb="2">
      <t>キジュン</t>
    </rPh>
    <rPh sb="2" eb="4">
      <t>チョウカ</t>
    </rPh>
    <rPh sb="5" eb="7">
      <t>バアイ</t>
    </rPh>
    <rPh sb="9" eb="13">
      <t>タイオウジョウキョウ</t>
    </rPh>
    <phoneticPr fontId="4"/>
  </si>
  <si>
    <t>紙くず</t>
    <rPh sb="0" eb="1">
      <t>カミ</t>
    </rPh>
    <phoneticPr fontId="4"/>
  </si>
  <si>
    <t>木くず</t>
    <rPh sb="0" eb="1">
      <t>キ</t>
    </rPh>
    <phoneticPr fontId="4"/>
  </si>
  <si>
    <t>繊維くず</t>
    <rPh sb="0" eb="2">
      <t>センイ</t>
    </rPh>
    <phoneticPr fontId="4"/>
  </si>
  <si>
    <t>動植物性残渣</t>
    <rPh sb="0" eb="3">
      <t>ドウショクブツ</t>
    </rPh>
    <rPh sb="3" eb="4">
      <t>セイ</t>
    </rPh>
    <rPh sb="4" eb="6">
      <t>ザンサ</t>
    </rPh>
    <phoneticPr fontId="4"/>
  </si>
  <si>
    <t>動物系固形不要物</t>
    <rPh sb="0" eb="2">
      <t>ドウブツ</t>
    </rPh>
    <rPh sb="2" eb="3">
      <t>ケイ</t>
    </rPh>
    <rPh sb="3" eb="5">
      <t>コケイ</t>
    </rPh>
    <rPh sb="5" eb="7">
      <t>フヨウ</t>
    </rPh>
    <rPh sb="7" eb="8">
      <t>ブツ</t>
    </rPh>
    <phoneticPr fontId="4"/>
  </si>
  <si>
    <t>動物のふん尿</t>
    <rPh sb="0" eb="2">
      <t>ドウブツ</t>
    </rPh>
    <rPh sb="5" eb="6">
      <t>ニョウ</t>
    </rPh>
    <phoneticPr fontId="4"/>
  </si>
  <si>
    <t>動物の死体</t>
    <rPh sb="0" eb="2">
      <t>ドウブツ</t>
    </rPh>
    <rPh sb="3" eb="5">
      <t>シタイ</t>
    </rPh>
    <phoneticPr fontId="4"/>
  </si>
  <si>
    <t>13号廃棄物</t>
    <rPh sb="2" eb="3">
      <t>ゴウ</t>
    </rPh>
    <rPh sb="3" eb="6">
      <t>ハイキブツ</t>
    </rPh>
    <phoneticPr fontId="4"/>
  </si>
  <si>
    <t>廃石綿等</t>
    <rPh sb="0" eb="3">
      <t>ハイセキメン</t>
    </rPh>
    <rPh sb="3" eb="4">
      <t>トウ</t>
    </rPh>
    <phoneticPr fontId="4"/>
  </si>
  <si>
    <t xml:space="preserve">
その他の
具体的内容</t>
    <rPh sb="1" eb="4">
      <t>ソノタ</t>
    </rPh>
    <rPh sb="6" eb="9">
      <t>グタイテキ</t>
    </rPh>
    <rPh sb="9" eb="11">
      <t>ナイヨウ</t>
    </rPh>
    <phoneticPr fontId="5"/>
  </si>
  <si>
    <t xml:space="preserve">処理前の水質
ＢＯＤ
</t>
    <rPh sb="0" eb="2">
      <t>ショリ</t>
    </rPh>
    <rPh sb="2" eb="3">
      <t>マエ</t>
    </rPh>
    <rPh sb="4" eb="6">
      <t>スイシツ</t>
    </rPh>
    <phoneticPr fontId="4"/>
  </si>
  <si>
    <t>処理前の水質
窒素
含有量</t>
    <rPh sb="0" eb="2">
      <t>ショリ</t>
    </rPh>
    <rPh sb="2" eb="3">
      <t>マエ</t>
    </rPh>
    <rPh sb="4" eb="6">
      <t>スイシツ</t>
    </rPh>
    <rPh sb="8" eb="10">
      <t>チッソ</t>
    </rPh>
    <rPh sb="11" eb="14">
      <t>ガンユウリョウ</t>
    </rPh>
    <phoneticPr fontId="4"/>
  </si>
  <si>
    <t>建設汚泥の受け入れがない
場合の理由
（a ～ ｆを入力）</t>
    <rPh sb="0" eb="4">
      <t>ケンセツオデイ</t>
    </rPh>
    <rPh sb="5" eb="6">
      <t>ウ</t>
    </rPh>
    <rPh sb="7" eb="8">
      <t>イ</t>
    </rPh>
    <rPh sb="13" eb="15">
      <t>バアイ</t>
    </rPh>
    <rPh sb="16" eb="18">
      <t>リユウ</t>
    </rPh>
    <rPh sb="26" eb="28">
      <t>ニュウリョク</t>
    </rPh>
    <phoneticPr fontId="4"/>
  </si>
  <si>
    <t>年間受入量</t>
    <rPh sb="0" eb="2">
      <t>ネンカン</t>
    </rPh>
    <rPh sb="2" eb="3">
      <t>ウ</t>
    </rPh>
    <rPh sb="3" eb="4">
      <t>イ</t>
    </rPh>
    <rPh sb="4" eb="5">
      <t>リョウ</t>
    </rPh>
    <phoneticPr fontId="4"/>
  </si>
  <si>
    <t>受け入れ量記載不可の理由
（a ～ ｃを入力）</t>
    <rPh sb="0" eb="1">
      <t>ウ</t>
    </rPh>
    <rPh sb="2" eb="3">
      <t>イ</t>
    </rPh>
    <rPh sb="4" eb="5">
      <t>リョウ</t>
    </rPh>
    <rPh sb="5" eb="7">
      <t>キサイ</t>
    </rPh>
    <rPh sb="7" eb="9">
      <t>フカ</t>
    </rPh>
    <rPh sb="10" eb="12">
      <t>リユウ</t>
    </rPh>
    <rPh sb="20" eb="22">
      <t>ニュウリョク</t>
    </rPh>
    <phoneticPr fontId="4"/>
  </si>
  <si>
    <t>有りの場合
基準値
（％以下）</t>
    <rPh sb="0" eb="1">
      <t>ア</t>
    </rPh>
    <rPh sb="3" eb="5">
      <t>バアイ</t>
    </rPh>
    <rPh sb="6" eb="9">
      <t>キジュンチ</t>
    </rPh>
    <rPh sb="12" eb="14">
      <t>イカ</t>
    </rPh>
    <phoneticPr fontId="4"/>
  </si>
  <si>
    <t>有りの場合
（a ～ cを入力）</t>
    <rPh sb="0" eb="1">
      <t>アリ</t>
    </rPh>
    <rPh sb="3" eb="5">
      <t>バアイ</t>
    </rPh>
    <rPh sb="13" eb="15">
      <t>ニュウリョク</t>
    </rPh>
    <phoneticPr fontId="4"/>
  </si>
  <si>
    <t>限定する場合
（a ～ cを入力）</t>
    <rPh sb="0" eb="2">
      <t>ゲンテイ</t>
    </rPh>
    <rPh sb="4" eb="6">
      <t>バアイ</t>
    </rPh>
    <rPh sb="14" eb="16">
      <t>ニュウリョク</t>
    </rPh>
    <phoneticPr fontId="4"/>
  </si>
  <si>
    <t xml:space="preserve">a ～ cを入力
</t>
    <phoneticPr fontId="4"/>
  </si>
  <si>
    <t>a ～ ｇを入力</t>
    <phoneticPr fontId="4"/>
  </si>
  <si>
    <t>（台/日）
または
（台/年）</t>
    <rPh sb="1" eb="2">
      <t>ダイ</t>
    </rPh>
    <rPh sb="3" eb="4">
      <t>ニチ</t>
    </rPh>
    <rPh sb="11" eb="12">
      <t>ダイ</t>
    </rPh>
    <rPh sb="13" eb="14">
      <t>ネン</t>
    </rPh>
    <phoneticPr fontId="4"/>
  </si>
  <si>
    <t>測定を行っていない場合の理由</t>
    <rPh sb="0" eb="2">
      <t>ソクテイ</t>
    </rPh>
    <rPh sb="3" eb="4">
      <t>オコナ</t>
    </rPh>
    <rPh sb="9" eb="11">
      <t>バアイ</t>
    </rPh>
    <rPh sb="12" eb="14">
      <t>リユウ</t>
    </rPh>
    <phoneticPr fontId="4"/>
  </si>
  <si>
    <t>（mg/L）</t>
    <phoneticPr fontId="4"/>
  </si>
  <si>
    <t>ｆ．その他　具体的な理由</t>
    <rPh sb="4" eb="5">
      <t>タ</t>
    </rPh>
    <rPh sb="6" eb="9">
      <t>グタイテキ</t>
    </rPh>
    <rPh sb="10" eb="12">
      <t>リユウ</t>
    </rPh>
    <phoneticPr fontId="4"/>
  </si>
  <si>
    <t>ｃ．その他　具体的な理由</t>
    <rPh sb="4" eb="5">
      <t>タ</t>
    </rPh>
    <rPh sb="6" eb="9">
      <t>グタイテキ</t>
    </rPh>
    <rPh sb="10" eb="12">
      <t>リユウ</t>
    </rPh>
    <phoneticPr fontId="4"/>
  </si>
  <si>
    <t>c. 具体的な内容</t>
    <rPh sb="3" eb="6">
      <t>グタイテキ</t>
    </rPh>
    <rPh sb="7" eb="9">
      <t>ナイヨウ</t>
    </rPh>
    <phoneticPr fontId="4"/>
  </si>
  <si>
    <t>b,c  具体的な数値、内容</t>
    <rPh sb="5" eb="8">
      <t>グタイテキ</t>
    </rPh>
    <rPh sb="9" eb="11">
      <t>スウチ</t>
    </rPh>
    <rPh sb="12" eb="14">
      <t>ナイヨウ</t>
    </rPh>
    <phoneticPr fontId="4"/>
  </si>
  <si>
    <t>ｃ,g. 具体的な数値、内容</t>
    <rPh sb="5" eb="8">
      <t>グタイテキ</t>
    </rPh>
    <rPh sb="9" eb="11">
      <t>スウチ</t>
    </rPh>
    <rPh sb="12" eb="14">
      <t>ナイヨウ</t>
    </rPh>
    <phoneticPr fontId="4"/>
  </si>
  <si>
    <t>基準値</t>
    <rPh sb="0" eb="2">
      <t>キジュン</t>
    </rPh>
    <rPh sb="2" eb="3">
      <t>アタイ</t>
    </rPh>
    <phoneticPr fontId="4"/>
  </si>
  <si>
    <t>平均値</t>
    <rPh sb="0" eb="3">
      <t>ヘイキンチ</t>
    </rPh>
    <phoneticPr fontId="4"/>
  </si>
  <si>
    <t>最大値</t>
    <phoneticPr fontId="4"/>
  </si>
  <si>
    <t>基準値</t>
    <rPh sb="0" eb="2">
      <t>キジュン</t>
    </rPh>
    <rPh sb="2" eb="3">
      <t>チ</t>
    </rPh>
    <phoneticPr fontId="4"/>
  </si>
  <si>
    <t>(12)-7</t>
  </si>
  <si>
    <t>(12)-8</t>
  </si>
  <si>
    <t>(12)-9</t>
  </si>
  <si>
    <t>(12)-10</t>
  </si>
  <si>
    <t>(12)-11</t>
  </si>
  <si>
    <t>(12)-12</t>
  </si>
  <si>
    <t>(12)-13</t>
  </si>
  <si>
    <t>(12)-14</t>
  </si>
  <si>
    <t>(12)-15</t>
  </si>
  <si>
    <t>(12)-16</t>
  </si>
  <si>
    <t>(12)-17</t>
  </si>
  <si>
    <t>(12)-18</t>
  </si>
  <si>
    <t>(12)-19</t>
  </si>
  <si>
    <t>(14)-8</t>
  </si>
  <si>
    <t>(30)-1</t>
  </si>
  <si>
    <t>(30)-2</t>
  </si>
  <si>
    <t>(30)-3</t>
  </si>
  <si>
    <t>(30)-4</t>
  </si>
  <si>
    <t>(30)-5</t>
  </si>
  <si>
    <t>(30)-6</t>
  </si>
  <si>
    <t>(31)-1</t>
  </si>
  <si>
    <t>(31)-2</t>
  </si>
  <si>
    <t>(31)-3</t>
  </si>
  <si>
    <t>(31)-4</t>
  </si>
  <si>
    <t>(31)-5</t>
  </si>
  <si>
    <t>(31)-6</t>
  </si>
  <si>
    <t>(31)-7</t>
  </si>
  <si>
    <t>(31)-8</t>
  </si>
  <si>
    <t>(31)-9</t>
  </si>
  <si>
    <t>(31)-10</t>
  </si>
  <si>
    <t>(31)-11</t>
  </si>
  <si>
    <t>(31)-12</t>
  </si>
  <si>
    <t>(32)-1</t>
  </si>
  <si>
    <t>(32)-2</t>
  </si>
  <si>
    <t>(32)-3</t>
  </si>
  <si>
    <t>(32)-4</t>
  </si>
  <si>
    <t>(32)-5</t>
  </si>
  <si>
    <t>(32)-6</t>
  </si>
  <si>
    <t>(26)</t>
  </si>
  <si>
    <t>(28)-5</t>
  </si>
  <si>
    <t>(28)-6</t>
  </si>
  <si>
    <t>(28)-7</t>
  </si>
  <si>
    <t>(28)-8</t>
  </si>
  <si>
    <t>(28)-9</t>
  </si>
  <si>
    <t>(28)-10</t>
  </si>
  <si>
    <t>(28)-11</t>
  </si>
  <si>
    <t>(28)-12</t>
  </si>
  <si>
    <t>(28)-13</t>
  </si>
  <si>
    <t>(28)-14</t>
  </si>
  <si>
    <t>(28)-15</t>
  </si>
  <si>
    <t>(28)-16</t>
  </si>
  <si>
    <t>(28)-17</t>
  </si>
  <si>
    <t>(28)-18</t>
  </si>
  <si>
    <t>(28)-19</t>
  </si>
  <si>
    <t>(28)-20</t>
  </si>
  <si>
    <t>(28)-21</t>
  </si>
  <si>
    <t>(7)</t>
    <phoneticPr fontId="2"/>
  </si>
  <si>
    <t>脱塩</t>
    <rPh sb="0" eb="2">
      <t>ダツエン</t>
    </rPh>
    <phoneticPr fontId="2"/>
  </si>
  <si>
    <t>(19)</t>
    <phoneticPr fontId="2"/>
  </si>
  <si>
    <t>・有りの場合</t>
    <rPh sb="4" eb="6">
      <t>バアイ</t>
    </rPh>
    <phoneticPr fontId="2"/>
  </si>
  <si>
    <t>・有り
の場合</t>
    <rPh sb="5" eb="7">
      <t>バアイ</t>
    </rPh>
    <phoneticPr fontId="2"/>
  </si>
  <si>
    <t>(20)</t>
    <phoneticPr fontId="2"/>
  </si>
  <si>
    <t>・無しの
場合</t>
    <phoneticPr fontId="2"/>
  </si>
  <si>
    <t>具体的な理由：</t>
  </si>
  <si>
    <t>(30)</t>
    <phoneticPr fontId="2"/>
  </si>
  <si>
    <t>c.単価が合わない</t>
    <phoneticPr fontId="2"/>
  </si>
  <si>
    <t>a.残余埋立容量が少ない
　 埋立を終了している</t>
    <phoneticPr fontId="2"/>
  </si>
  <si>
    <t>b.自社処分のみ
　 顧客を限定している</t>
    <phoneticPr fontId="2"/>
  </si>
  <si>
    <t>d.建設汚泥を受入項目に含めていない
 　周囲で汚泥が発生しない</t>
    <phoneticPr fontId="2"/>
  </si>
  <si>
    <t>e.中間処理施設としてのみ受け入れ</t>
    <phoneticPr fontId="2"/>
  </si>
  <si>
    <t>f.その他</t>
    <phoneticPr fontId="2"/>
  </si>
  <si>
    <t>年間受入量が不明または具体的な記載不可の場合、差し支えない範囲でその理由をご教示ください</t>
    <rPh sb="0" eb="2">
      <t>ネンカン</t>
    </rPh>
    <rPh sb="2" eb="4">
      <t>ウケイレ</t>
    </rPh>
    <rPh sb="4" eb="5">
      <t>リョウ</t>
    </rPh>
    <phoneticPr fontId="2"/>
  </si>
  <si>
    <t>a.直近の受け入れ実績がない</t>
    <phoneticPr fontId="2"/>
  </si>
  <si>
    <t>b.建設汚泥として個別に集計していない</t>
    <phoneticPr fontId="2"/>
  </si>
  <si>
    <t>c.その他</t>
    <phoneticPr fontId="2"/>
  </si>
  <si>
    <t>有りの場合→(31）へ</t>
    <phoneticPr fontId="2"/>
  </si>
  <si>
    <t>無しの場合→(33) へ</t>
    <phoneticPr fontId="2"/>
  </si>
  <si>
    <t>以下シート設定欄。特に指示のない場合変更しないでください。</t>
    <rPh sb="0" eb="2">
      <t>イカ</t>
    </rPh>
    <rPh sb="5" eb="7">
      <t>セッテイ</t>
    </rPh>
    <rPh sb="7" eb="8">
      <t>ラン</t>
    </rPh>
    <rPh sb="9" eb="10">
      <t>トク</t>
    </rPh>
    <rPh sb="11" eb="13">
      <t>シジ</t>
    </rPh>
    <rPh sb="16" eb="18">
      <t>バアイ</t>
    </rPh>
    <rPh sb="18" eb="20">
      <t>ヘンコウ</t>
    </rPh>
    <phoneticPr fontId="2"/>
  </si>
  <si>
    <t>処理能力</t>
    <phoneticPr fontId="2"/>
  </si>
  <si>
    <t>◆管理型</t>
    <rPh sb="1" eb="4">
      <t>カンリガタ</t>
    </rPh>
    <phoneticPr fontId="2"/>
  </si>
  <si>
    <t>埋立面積</t>
    <phoneticPr fontId="2"/>
  </si>
  <si>
    <t>（該当する全てに○を記入）
放流水がない場合の理由</t>
    <phoneticPr fontId="2"/>
  </si>
  <si>
    <t>浸出液水質
処理前の水質検査結果がある場合</t>
    <rPh sb="0" eb="2">
      <t>シンシュツ</t>
    </rPh>
    <rPh sb="2" eb="3">
      <t>エキ</t>
    </rPh>
    <rPh sb="3" eb="5">
      <t>スイシツ</t>
    </rPh>
    <rPh sb="6" eb="8">
      <t>ショリ</t>
    </rPh>
    <rPh sb="8" eb="9">
      <t>マエ</t>
    </rPh>
    <rPh sb="10" eb="12">
      <t>スイシツ</t>
    </rPh>
    <rPh sb="12" eb="14">
      <t>ケンサ</t>
    </rPh>
    <rPh sb="14" eb="16">
      <t>ケッカ</t>
    </rPh>
    <rPh sb="19" eb="21">
      <t>バアイ</t>
    </rPh>
    <phoneticPr fontId="2"/>
  </si>
  <si>
    <r>
      <rPr>
        <sz val="9"/>
        <color rgb="FF000000"/>
        <rFont val="Meiryo UI"/>
        <family val="3"/>
        <charset val="128"/>
      </rPr>
      <t>埋立終了の場合</t>
    </r>
    <r>
      <rPr>
        <sz val="12"/>
        <color rgb="FF000000"/>
        <rFont val="Meiryo UI"/>
        <family val="3"/>
        <charset val="128"/>
      </rPr>
      <t xml:space="preserve">
埋立終了年月日</t>
    </r>
    <rPh sb="0" eb="2">
      <t>ウメタテ</t>
    </rPh>
    <rPh sb="2" eb="4">
      <t>シュウリョウ</t>
    </rPh>
    <rPh sb="5" eb="7">
      <t>バアイ</t>
    </rPh>
    <phoneticPr fontId="2"/>
  </si>
  <si>
    <t>その他の場合：
考えられる原因</t>
    <rPh sb="2" eb="3">
      <t>タ</t>
    </rPh>
    <rPh sb="4" eb="6">
      <t>バアイ</t>
    </rPh>
    <rPh sb="8" eb="9">
      <t>カンガ</t>
    </rPh>
    <rPh sb="13" eb="15">
      <t>ゲンイン</t>
    </rPh>
    <phoneticPr fontId="2"/>
  </si>
  <si>
    <r>
      <t xml:space="preserve">a.受入上限と同じ
</t>
    </r>
    <r>
      <rPr>
        <sz val="9"/>
        <color theme="1"/>
        <rFont val="Meiryo UI"/>
        <family val="3"/>
        <charset val="128"/>
      </rPr>
      <t>※(31)で受入上限有りと回答した場合のみ回答可能</t>
    </r>
    <phoneticPr fontId="2"/>
  </si>
  <si>
    <r>
      <t xml:space="preserve">設置者の区分
</t>
    </r>
    <r>
      <rPr>
        <sz val="9"/>
        <color theme="1"/>
        <rFont val="Meiryo UI"/>
        <family val="3"/>
        <charset val="128"/>
      </rPr>
      <t>※排出事業者と処理業者の兼業の場合、処理業者を選択</t>
    </r>
    <rPh sb="8" eb="10">
      <t>ハイシュツ</t>
    </rPh>
    <rPh sb="10" eb="13">
      <t>ジギョウシャ</t>
    </rPh>
    <rPh sb="14" eb="16">
      <t>ショリ</t>
    </rPh>
    <rPh sb="16" eb="18">
      <t>ギョウシャ</t>
    </rPh>
    <rPh sb="19" eb="21">
      <t>ケンギョウ</t>
    </rPh>
    <rPh sb="22" eb="24">
      <t>バアイ</t>
    </rPh>
    <rPh sb="25" eb="27">
      <t>ショリ</t>
    </rPh>
    <rPh sb="27" eb="29">
      <t>ギョウシャ</t>
    </rPh>
    <rPh sb="30" eb="32">
      <t>センタク</t>
    </rPh>
    <phoneticPr fontId="2"/>
  </si>
  <si>
    <t>m²</t>
    <phoneticPr fontId="2"/>
  </si>
  <si>
    <t>画面表示flg(デフォルト=1)</t>
    <rPh sb="0" eb="2">
      <t>ガメン</t>
    </rPh>
    <rPh sb="2" eb="4">
      <t>ヒョウジ</t>
    </rPh>
    <phoneticPr fontId="2"/>
  </si>
  <si>
    <t xml:space="preserve">(23) </t>
    <phoneticPr fontId="2"/>
  </si>
  <si>
    <t>産業廃棄物最終処分場状況調査（管理型）</t>
    <rPh sb="0" eb="2">
      <t>サンギョウ</t>
    </rPh>
    <rPh sb="2" eb="5">
      <t>ハイキブツ</t>
    </rPh>
    <rPh sb="5" eb="7">
      <t>サイシュウ</t>
    </rPh>
    <rPh sb="7" eb="10">
      <t>ショブンジョウ</t>
    </rPh>
    <rPh sb="10" eb="12">
      <t>ジョウキョウ</t>
    </rPh>
    <rPh sb="12" eb="14">
      <t>チョウサ</t>
    </rPh>
    <rPh sb="15" eb="17">
      <t>カンリ</t>
    </rPh>
    <rPh sb="17" eb="18">
      <t>ガタ</t>
    </rPh>
    <phoneticPr fontId="2"/>
  </si>
  <si>
    <r>
      <rPr>
        <sz val="9"/>
        <color theme="1"/>
        <rFont val="Meiryo UI"/>
        <family val="3"/>
        <charset val="128"/>
      </rPr>
      <t>休止中の場合</t>
    </r>
    <r>
      <rPr>
        <sz val="12"/>
        <color theme="1"/>
        <rFont val="Meiryo UI"/>
        <family val="3"/>
        <charset val="128"/>
      </rPr>
      <t xml:space="preserve">
休止年月日</t>
    </r>
    <rPh sb="0" eb="3">
      <t>キュウシチュウ</t>
    </rPh>
    <rPh sb="4" eb="6">
      <t>バアイ</t>
    </rPh>
    <phoneticPr fontId="2"/>
  </si>
  <si>
    <r>
      <t xml:space="preserve">年間受入量　（体積もしくは重量）
</t>
    </r>
    <r>
      <rPr>
        <sz val="9"/>
        <color theme="1"/>
        <rFont val="Meiryo UI"/>
        <family val="3"/>
        <charset val="128"/>
      </rPr>
      <t>※建設汚泥が受け入れ可能な場合、年間の受入量（調査対象期間の実績）を記入ください
※昨年度建設汚泥の受け入れがなかった場合、「0」と記入ください</t>
    </r>
    <rPh sb="0" eb="2">
      <t>ネンカン</t>
    </rPh>
    <rPh sb="2" eb="3">
      <t>ウ</t>
    </rPh>
    <rPh sb="3" eb="4">
      <t>イ</t>
    </rPh>
    <rPh sb="4" eb="5">
      <t>リョウ</t>
    </rPh>
    <rPh sb="7" eb="9">
      <t>タイセキ</t>
    </rPh>
    <rPh sb="13" eb="15">
      <t>ジュウリョウ</t>
    </rPh>
    <rPh sb="40" eb="44">
      <t>チョウサタイショウ</t>
    </rPh>
    <rPh sb="44" eb="46">
      <t>キカン</t>
    </rPh>
    <phoneticPr fontId="2"/>
  </si>
  <si>
    <t>含水率の上限</t>
    <rPh sb="4" eb="6">
      <t>ジョウゲン</t>
    </rPh>
    <phoneticPr fontId="2"/>
  </si>
  <si>
    <t>・有りの場合</t>
    <rPh sb="4" eb="6">
      <t>バアイ</t>
    </rPh>
    <phoneticPr fontId="2"/>
  </si>
  <si>
    <t>％以下</t>
    <phoneticPr fontId="2"/>
  </si>
  <si>
    <t>・有りの場合</t>
    <phoneticPr fontId="2"/>
  </si>
  <si>
    <t>基準値</t>
    <phoneticPr fontId="2"/>
  </si>
  <si>
    <t>排出元の限定</t>
    <rPh sb="4" eb="6">
      <t>ゲンテイ</t>
    </rPh>
    <phoneticPr fontId="2"/>
  </si>
  <si>
    <t>(22)-3</t>
  </si>
  <si>
    <t>(22)-4</t>
  </si>
  <si>
    <t>(22)-5</t>
  </si>
  <si>
    <t>休止の場合</t>
  </si>
  <si>
    <t>埋立終了の場合</t>
  </si>
  <si>
    <t>廃止又は
許可取消の場合</t>
  </si>
  <si>
    <t>休止年月日
（西暦/月/日）</t>
  </si>
  <si>
    <t>埋立終了年月日
（西暦/月/日）</t>
  </si>
  <si>
    <t>廃止又は
許可取消年月日
（西暦/月/日）</t>
  </si>
  <si>
    <t>設置者名</t>
    <rPh sb="0" eb="3">
      <t>セッチシャ</t>
    </rPh>
    <rPh sb="3" eb="4">
      <t>メイ</t>
    </rPh>
    <phoneticPr fontId="5"/>
  </si>
  <si>
    <t>調査対象期間最終日時点の稼働状況</t>
    <rPh sb="0" eb="2">
      <t>チョウサ</t>
    </rPh>
    <rPh sb="2" eb="4">
      <t>タイショウ</t>
    </rPh>
    <rPh sb="4" eb="6">
      <t>キカン</t>
    </rPh>
    <rPh sb="6" eb="9">
      <t>サイシュウビ</t>
    </rPh>
    <rPh sb="9" eb="11">
      <t>ジテン</t>
    </rPh>
    <phoneticPr fontId="4"/>
  </si>
  <si>
    <t>設置許可
（届出）
年月日
(西暦/月/日)</t>
    <rPh sb="0" eb="2">
      <t>セッチ</t>
    </rPh>
    <rPh sb="2" eb="4">
      <t>キョカ</t>
    </rPh>
    <rPh sb="6" eb="8">
      <t>トドケデ</t>
    </rPh>
    <rPh sb="11" eb="14">
      <t>ネンガッピ</t>
    </rPh>
    <phoneticPr fontId="4"/>
  </si>
  <si>
    <r>
      <t>埋立面積
(m</t>
    </r>
    <r>
      <rPr>
        <vertAlign val="superscript"/>
        <sz val="11"/>
        <rFont val="游ゴシック"/>
        <family val="3"/>
        <charset val="128"/>
        <scheme val="minor"/>
      </rPr>
      <t>2</t>
    </r>
    <r>
      <rPr>
        <sz val="11"/>
        <color theme="1"/>
        <rFont val="游ゴシック"/>
        <family val="3"/>
        <charset val="128"/>
        <scheme val="minor"/>
      </rPr>
      <t>)</t>
    </r>
    <rPh sb="0" eb="2">
      <t>ウメタテ</t>
    </rPh>
    <rPh sb="2" eb="4">
      <t>メンセキ</t>
    </rPh>
    <phoneticPr fontId="5"/>
  </si>
  <si>
    <r>
      <t>埋立容量
(m</t>
    </r>
    <r>
      <rPr>
        <vertAlign val="superscript"/>
        <sz val="11"/>
        <rFont val="游ゴシック"/>
        <family val="3"/>
        <charset val="128"/>
        <scheme val="minor"/>
      </rPr>
      <t>3</t>
    </r>
    <r>
      <rPr>
        <sz val="11"/>
        <color theme="1"/>
        <rFont val="游ゴシック"/>
        <family val="3"/>
        <charset val="128"/>
        <scheme val="minor"/>
      </rPr>
      <t>)</t>
    </r>
    <rPh sb="0" eb="2">
      <t>ウメタテ</t>
    </rPh>
    <rPh sb="2" eb="3">
      <t>ヨウセキ</t>
    </rPh>
    <rPh sb="3" eb="4">
      <t>リョウ</t>
    </rPh>
    <phoneticPr fontId="5"/>
  </si>
  <si>
    <t>調査対象期間に新規供用</t>
    <rPh sb="0" eb="2">
      <t>チョウサ</t>
    </rPh>
    <rPh sb="2" eb="4">
      <t>タイショウ</t>
    </rPh>
    <rPh sb="4" eb="6">
      <t>キカン</t>
    </rPh>
    <rPh sb="7" eb="9">
      <t>シンキ</t>
    </rPh>
    <rPh sb="9" eb="11">
      <t>キョウヨウ</t>
    </rPh>
    <phoneticPr fontId="4"/>
  </si>
  <si>
    <r>
      <t>設置面積
（m</t>
    </r>
    <r>
      <rPr>
        <vertAlign val="superscript"/>
        <sz val="11"/>
        <rFont val="游ゴシック"/>
        <family val="3"/>
        <charset val="128"/>
        <scheme val="minor"/>
      </rPr>
      <t>2</t>
    </r>
    <r>
      <rPr>
        <sz val="11"/>
        <color theme="1"/>
        <rFont val="游ゴシック"/>
        <family val="3"/>
        <charset val="128"/>
        <scheme val="minor"/>
      </rPr>
      <t>）</t>
    </r>
    <rPh sb="0" eb="4">
      <t>セッチメンセキ</t>
    </rPh>
    <phoneticPr fontId="4"/>
  </si>
  <si>
    <r>
      <t>調査対象期間初日
時点の残余容量
(m</t>
    </r>
    <r>
      <rPr>
        <vertAlign val="superscript"/>
        <sz val="11"/>
        <rFont val="游ゴシック"/>
        <family val="3"/>
        <charset val="128"/>
        <scheme val="minor"/>
      </rPr>
      <t>3</t>
    </r>
    <r>
      <rPr>
        <sz val="11"/>
        <color theme="1"/>
        <rFont val="游ゴシック"/>
        <family val="3"/>
        <charset val="128"/>
        <scheme val="minor"/>
      </rPr>
      <t>)</t>
    </r>
    <phoneticPr fontId="4"/>
  </si>
  <si>
    <t>1,4-ジオキサン
(mg/L)</t>
    <phoneticPr fontId="5"/>
  </si>
  <si>
    <r>
      <t>排水量
(m</t>
    </r>
    <r>
      <rPr>
        <vertAlign val="superscript"/>
        <sz val="11"/>
        <rFont val="游ゴシック"/>
        <family val="3"/>
        <charset val="128"/>
        <scheme val="minor"/>
      </rPr>
      <t>3</t>
    </r>
    <r>
      <rPr>
        <sz val="11"/>
        <color theme="1"/>
        <rFont val="游ゴシック"/>
        <family val="3"/>
        <charset val="128"/>
        <scheme val="minor"/>
      </rPr>
      <t>/日)</t>
    </r>
    <rPh sb="0" eb="3">
      <t>ハイスイリョウ</t>
    </rPh>
    <rPh sb="9" eb="10">
      <t>ニチ</t>
    </rPh>
    <phoneticPr fontId="4"/>
  </si>
  <si>
    <r>
      <t>平均
散水量
(m</t>
    </r>
    <r>
      <rPr>
        <vertAlign val="superscript"/>
        <sz val="11"/>
        <rFont val="游ゴシック"/>
        <family val="3"/>
        <charset val="128"/>
        <scheme val="minor"/>
      </rPr>
      <t>3</t>
    </r>
    <r>
      <rPr>
        <sz val="11"/>
        <color theme="1"/>
        <rFont val="游ゴシック"/>
        <family val="3"/>
        <charset val="128"/>
        <scheme val="minor"/>
      </rPr>
      <t>/日)</t>
    </r>
    <rPh sb="0" eb="2">
      <t>ヘイキン</t>
    </rPh>
    <rPh sb="3" eb="5">
      <t>サンスイ</t>
    </rPh>
    <rPh sb="5" eb="6">
      <t>リョウ</t>
    </rPh>
    <rPh sb="12" eb="13">
      <t>ニチ</t>
    </rPh>
    <phoneticPr fontId="4"/>
  </si>
  <si>
    <r>
      <t>浸出液処理
施設で処理
後の水を散
布の場合
平均散水量(m</t>
    </r>
    <r>
      <rPr>
        <vertAlign val="superscript"/>
        <sz val="10"/>
        <rFont val="游ゴシック"/>
        <family val="3"/>
        <charset val="128"/>
        <scheme val="minor"/>
      </rPr>
      <t>3</t>
    </r>
    <r>
      <rPr>
        <sz val="10"/>
        <rFont val="游ゴシック"/>
        <family val="3"/>
        <charset val="128"/>
        <scheme val="minor"/>
      </rPr>
      <t>/日)</t>
    </r>
    <rPh sb="0" eb="2">
      <t>シンシュツ</t>
    </rPh>
    <rPh sb="2" eb="3">
      <t>エキ</t>
    </rPh>
    <rPh sb="3" eb="5">
      <t>ショリ</t>
    </rPh>
    <rPh sb="6" eb="8">
      <t>シセツ</t>
    </rPh>
    <rPh sb="9" eb="11">
      <t>ショリ</t>
    </rPh>
    <rPh sb="12" eb="13">
      <t>ゴ</t>
    </rPh>
    <rPh sb="14" eb="15">
      <t>スイ</t>
    </rPh>
    <rPh sb="16" eb="17">
      <t>サン</t>
    </rPh>
    <rPh sb="18" eb="19">
      <t>ヌノ</t>
    </rPh>
    <rPh sb="20" eb="22">
      <t>バアイ</t>
    </rPh>
    <rPh sb="24" eb="26">
      <t>ヘイキン</t>
    </rPh>
    <rPh sb="26" eb="28">
      <t>サンスイ</t>
    </rPh>
    <rPh sb="28" eb="29">
      <t>リョウ</t>
    </rPh>
    <rPh sb="33" eb="34">
      <t>ニチ</t>
    </rPh>
    <phoneticPr fontId="4"/>
  </si>
  <si>
    <r>
      <t>建設汚泥分（m</t>
    </r>
    <r>
      <rPr>
        <vertAlign val="superscript"/>
        <sz val="11"/>
        <rFont val="游ゴシック"/>
        <family val="3"/>
        <charset val="128"/>
        <scheme val="minor"/>
      </rPr>
      <t>3</t>
    </r>
    <r>
      <rPr>
        <sz val="11"/>
        <rFont val="游ゴシック"/>
        <family val="3"/>
        <charset val="128"/>
        <scheme val="minor"/>
      </rPr>
      <t>）</t>
    </r>
    <phoneticPr fontId="4"/>
  </si>
  <si>
    <t>調査対象期間最終日時点での太陽光パネルの設置状況</t>
    <rPh sb="12" eb="14">
      <t>タイヨウコウ</t>
    </rPh>
    <rPh sb="18" eb="20">
      <t>セッチ</t>
    </rPh>
    <rPh sb="20" eb="22">
      <t>ジョウキョウ</t>
    </rPh>
    <phoneticPr fontId="4"/>
  </si>
  <si>
    <t>（事業者の方）</t>
    <rPh sb="1" eb="4">
      <t>ジギョウシャ</t>
    </rPh>
    <rPh sb="5" eb="6">
      <t>カタ</t>
    </rPh>
    <phoneticPr fontId="2"/>
  </si>
  <si>
    <t>（調査対象自治体担当者の方）</t>
    <rPh sb="1" eb="3">
      <t>チョウサ</t>
    </rPh>
    <rPh sb="3" eb="5">
      <t>タイショウ</t>
    </rPh>
    <rPh sb="5" eb="8">
      <t>ジチタイ</t>
    </rPh>
    <rPh sb="8" eb="11">
      <t>タントウシャ</t>
    </rPh>
    <rPh sb="12" eb="13">
      <t>カタ</t>
    </rPh>
    <phoneticPr fontId="2"/>
  </si>
  <si>
    <t>(29)-1</t>
  </si>
  <si>
    <t>※赤字箇所は、平均値が最大値を超えていますので修正してください</t>
    <phoneticPr fontId="2"/>
  </si>
  <si>
    <t>・このシートは操作しないでください</t>
    <rPh sb="7" eb="9">
      <t>ソウサ</t>
    </rPh>
    <phoneticPr fontId="2"/>
  </si>
  <si>
    <t>g.不透水層の有無は不明だが、遮水工を設けていない</t>
    <phoneticPr fontId="2"/>
  </si>
  <si>
    <t>b.設置無し（以前設置していた）またはc.設置有りの場合</t>
    <rPh sb="2" eb="4">
      <t>セッチ</t>
    </rPh>
    <rPh sb="4" eb="5">
      <t>ナ</t>
    </rPh>
    <rPh sb="7" eb="9">
      <t>イゼン</t>
    </rPh>
    <rPh sb="9" eb="11">
      <t>セッチ</t>
    </rPh>
    <rPh sb="21" eb="23">
      <t>セッチ</t>
    </rPh>
    <rPh sb="23" eb="24">
      <t>ア</t>
    </rPh>
    <rPh sb="26" eb="28">
      <t>バアイ</t>
    </rPh>
    <phoneticPr fontId="2"/>
  </si>
  <si>
    <t>・安定型</t>
    <rPh sb="1" eb="4">
      <t>アンテイガタ</t>
    </rPh>
    <phoneticPr fontId="2"/>
  </si>
  <si>
    <t>・遮断型</t>
    <rPh sb="1" eb="4">
      <t>シャダンガタ</t>
    </rPh>
    <phoneticPr fontId="2"/>
  </si>
  <si>
    <t>浸出液処理施設の有無</t>
    <phoneticPr fontId="2"/>
  </si>
  <si>
    <t>「b.設置無し(以前設置していた)」または「c.設置有り」を選択した場合</t>
    <rPh sb="3" eb="5">
      <t>セッチ</t>
    </rPh>
    <rPh sb="5" eb="6">
      <t>ナ</t>
    </rPh>
    <rPh sb="8" eb="10">
      <t>イゼン</t>
    </rPh>
    <rPh sb="10" eb="12">
      <t>セッチ</t>
    </rPh>
    <rPh sb="24" eb="26">
      <t>セッチ</t>
    </rPh>
    <rPh sb="26" eb="27">
      <t>ア</t>
    </rPh>
    <rPh sb="30" eb="32">
      <t>センタク</t>
    </rPh>
    <rPh sb="34" eb="36">
      <t>バアイ</t>
    </rPh>
    <phoneticPr fontId="4"/>
  </si>
  <si>
    <t>「1.その他」の場合：考えられる原因</t>
    <phoneticPr fontId="4"/>
  </si>
  <si>
    <t>浸出液処理施設の有無</t>
    <phoneticPr fontId="4"/>
  </si>
  <si>
    <t>（t/年）</t>
    <phoneticPr fontId="2"/>
  </si>
  <si>
    <t>有りの場合</t>
    <rPh sb="0" eb="1">
      <t>アリ</t>
    </rPh>
    <rPh sb="3" eb="5">
      <t>バアイ</t>
    </rPh>
    <phoneticPr fontId="4"/>
  </si>
  <si>
    <t>（a～eを入力)</t>
    <phoneticPr fontId="2"/>
  </si>
  <si>
    <t>a～c回答の場合の上限値（重量）</t>
    <rPh sb="3" eb="5">
      <t>カイトウ</t>
    </rPh>
    <rPh sb="6" eb="8">
      <t>バアイ</t>
    </rPh>
    <rPh sb="13" eb="15">
      <t>ジュウリョウ</t>
    </rPh>
    <phoneticPr fontId="2"/>
  </si>
  <si>
    <t>（t）</t>
    <phoneticPr fontId="2"/>
  </si>
  <si>
    <t>具体的な上限値（体積もしくは重量のどちらか）</t>
    <rPh sb="4" eb="7">
      <t>ジョウゲンチ</t>
    </rPh>
    <rPh sb="8" eb="10">
      <t>タイセキ</t>
    </rPh>
    <rPh sb="14" eb="16">
      <t>ジュウリョウ</t>
    </rPh>
    <phoneticPr fontId="2"/>
  </si>
  <si>
    <t>a～cを回答</t>
    <phoneticPr fontId="2"/>
  </si>
  <si>
    <t>dまたはeを回答</t>
    <phoneticPr fontId="2"/>
  </si>
  <si>
    <t>a～c回答の場合の上限値（体積）</t>
    <rPh sb="3" eb="5">
      <t>カイトウ</t>
    </rPh>
    <rPh sb="6" eb="8">
      <t>バアイ</t>
    </rPh>
    <rPh sb="13" eb="15">
      <t>タイセキ</t>
    </rPh>
    <phoneticPr fontId="2"/>
  </si>
  <si>
    <t>（m3）</t>
    <phoneticPr fontId="2"/>
  </si>
  <si>
    <t>dまたはeの回答の具体的な内容</t>
    <phoneticPr fontId="2"/>
  </si>
  <si>
    <t>うち、太陽光パネル由来の廃棄物埋立量</t>
    <rPh sb="3" eb="6">
      <t>タイヨウコウ</t>
    </rPh>
    <rPh sb="9" eb="11">
      <t>ユライ</t>
    </rPh>
    <rPh sb="12" eb="15">
      <t>ハイキブツ</t>
    </rPh>
    <rPh sb="15" eb="18">
      <t>ウメタテリョウ</t>
    </rPh>
    <phoneticPr fontId="2"/>
  </si>
  <si>
    <r>
      <t>累積の廃棄物埋立量（最終処分量）
（m</t>
    </r>
    <r>
      <rPr>
        <vertAlign val="superscript"/>
        <sz val="11"/>
        <rFont val="游ゴシック"/>
        <family val="3"/>
        <charset val="128"/>
        <scheme val="minor"/>
      </rPr>
      <t>3</t>
    </r>
    <r>
      <rPr>
        <sz val="11"/>
        <color theme="1"/>
        <rFont val="游ゴシック"/>
        <family val="3"/>
        <charset val="128"/>
        <scheme val="minor"/>
      </rPr>
      <t>）</t>
    </r>
    <rPh sb="0" eb="2">
      <t>ルイセキ</t>
    </rPh>
    <phoneticPr fontId="4"/>
  </si>
  <si>
    <t>うち、太陽光パネル由来の廃棄物埋立量</t>
    <phoneticPr fontId="2"/>
  </si>
  <si>
    <t>(23)-1</t>
  </si>
  <si>
    <t>・未測定の項目がある場合</t>
    <rPh sb="1" eb="4">
      <t>ミソクテイ</t>
    </rPh>
    <rPh sb="5" eb="7">
      <t>コウモク</t>
    </rPh>
    <rPh sb="10" eb="12">
      <t>バアイ</t>
    </rPh>
    <phoneticPr fontId="2"/>
  </si>
  <si>
    <t>廃棄物の許可品目　※該当するもの全てに○を選択してください。</t>
    <rPh sb="21" eb="23">
      <t>センタク</t>
    </rPh>
    <phoneticPr fontId="2"/>
  </si>
  <si>
    <t>・有りの場合※該当するものに○を選択してください。</t>
    <rPh sb="4" eb="6">
      <t>バアイ</t>
    </rPh>
    <rPh sb="16" eb="18">
      <t>センタク</t>
    </rPh>
    <phoneticPr fontId="2"/>
  </si>
  <si>
    <t>・無しの場合※該当するものに○を選択してください。</t>
    <rPh sb="4" eb="6">
      <t>バアイ</t>
    </rPh>
    <rPh sb="16" eb="18">
      <t>センタク</t>
    </rPh>
    <phoneticPr fontId="2"/>
  </si>
  <si>
    <t>・有りの場合※該当するものに○を選択し、必要事項を記入してください。</t>
    <rPh sb="4" eb="6">
      <t>バアイ</t>
    </rPh>
    <rPh sb="16" eb="18">
      <t>センタク</t>
    </rPh>
    <rPh sb="20" eb="22">
      <t>ヒツヨウ</t>
    </rPh>
    <rPh sb="22" eb="24">
      <t>ジコウ</t>
    </rPh>
    <phoneticPr fontId="2"/>
  </si>
  <si>
    <t>　　設置者に関してお聞きします。</t>
    <rPh sb="2" eb="5">
      <t>セッチシャ</t>
    </rPh>
    <rPh sb="6" eb="7">
      <t>カン</t>
    </rPh>
    <rPh sb="10" eb="11">
      <t>キ</t>
    </rPh>
    <phoneticPr fontId="2"/>
  </si>
  <si>
    <t>　　施設の能力等に関してお聞きします。</t>
    <rPh sb="2" eb="4">
      <t>シセツ</t>
    </rPh>
    <rPh sb="5" eb="7">
      <t>ノウリョク</t>
    </rPh>
    <rPh sb="7" eb="8">
      <t>トウ</t>
    </rPh>
    <rPh sb="9" eb="10">
      <t>カン</t>
    </rPh>
    <rPh sb="13" eb="14">
      <t>キ</t>
    </rPh>
    <phoneticPr fontId="2"/>
  </si>
  <si>
    <t>所属・役職</t>
    <rPh sb="0" eb="2">
      <t>ショゾク</t>
    </rPh>
    <phoneticPr fontId="2"/>
  </si>
  <si>
    <t>担当者名</t>
    <rPh sb="0" eb="3">
      <t>タントウシャ</t>
    </rPh>
    <rPh sb="3" eb="4">
      <t>メイ</t>
    </rPh>
    <phoneticPr fontId="2"/>
  </si>
  <si>
    <t>担当者</t>
    <rPh sb="0" eb="3">
      <t>タントウシャ</t>
    </rPh>
    <phoneticPr fontId="2"/>
  </si>
  <si>
    <t>未実施（未測定）の場合</t>
    <rPh sb="0" eb="3">
      <t>ミジッシ</t>
    </rPh>
    <rPh sb="4" eb="7">
      <t>ミソクテイ</t>
    </rPh>
    <rPh sb="9" eb="11">
      <t>バアイ</t>
    </rPh>
    <phoneticPr fontId="2"/>
  </si>
  <si>
    <r>
      <t>放流水のダイオキシン類測定結果（</t>
    </r>
    <r>
      <rPr>
        <sz val="11"/>
        <color theme="1"/>
        <rFont val="游ゴシック"/>
        <family val="2"/>
        <charset val="128"/>
        <scheme val="minor"/>
      </rPr>
      <t>調査対象期間）</t>
    </r>
    <rPh sb="0" eb="2">
      <t>ホウリュウ</t>
    </rPh>
    <rPh sb="2" eb="3">
      <t>スイ</t>
    </rPh>
    <rPh sb="10" eb="11">
      <t>ルイ</t>
    </rPh>
    <rPh sb="11" eb="13">
      <t>ソクテイ</t>
    </rPh>
    <rPh sb="13" eb="15">
      <t>ケッカ</t>
    </rPh>
    <rPh sb="16" eb="22">
      <t>チョウサタイショウキカン</t>
    </rPh>
    <phoneticPr fontId="4"/>
  </si>
  <si>
    <t>測定項目名</t>
    <rPh sb="0" eb="2">
      <t>ソクテイ</t>
    </rPh>
    <rPh sb="2" eb="4">
      <t>コウモク</t>
    </rPh>
    <rPh sb="4" eb="5">
      <t>メイ</t>
    </rPh>
    <phoneticPr fontId="2"/>
  </si>
  <si>
    <t>a) ＰＣＤＤ＋ＰＣＤＦ</t>
  </si>
  <si>
    <t>異性体</t>
  </si>
  <si>
    <t>毒性等価係数（TEF）</t>
  </si>
  <si>
    <t xml:space="preserve">ＰＣＤＤ </t>
  </si>
  <si>
    <r>
      <t xml:space="preserve"> </t>
    </r>
    <r>
      <rPr>
        <sz val="16"/>
        <color rgb="FF000000"/>
        <rFont val="Meiryo UI"/>
        <family val="3"/>
        <charset val="128"/>
      </rPr>
      <t>1,2,3,7,8-PeCDD</t>
    </r>
  </si>
  <si>
    <t xml:space="preserve"> 1,2,3,6,7,8-HxCDD</t>
  </si>
  <si>
    <t xml:space="preserve"> 1,2,3,7,8,9-HxCDD</t>
  </si>
  <si>
    <t xml:space="preserve"> 1,2,3,4,6,7,8-HpCDD</t>
  </si>
  <si>
    <t xml:space="preserve"> その他</t>
  </si>
  <si>
    <t>ＰＣＤＦ</t>
  </si>
  <si>
    <t xml:space="preserve"> 1,2,3,7,8-PeCDF</t>
  </si>
  <si>
    <t xml:space="preserve"> 2,3,4,7,8-PeCDF</t>
  </si>
  <si>
    <t xml:space="preserve"> 1,2,3,4,7,8-HxCDF</t>
  </si>
  <si>
    <t xml:space="preserve"> 1,2,3,6,7,8-HxCDF</t>
  </si>
  <si>
    <t xml:space="preserve"> 1,2,3,7,8,9-HxCDF</t>
  </si>
  <si>
    <t xml:space="preserve"> 2,3,4,6,7,8-HxCDF</t>
  </si>
  <si>
    <t xml:space="preserve"> 1,2,3,4,6,7,8-HpCDF</t>
  </si>
  <si>
    <t xml:space="preserve"> 1,2,3,4,7,8,9-HpCDF</t>
  </si>
  <si>
    <t>b) コプラナーＰＣＢ</t>
  </si>
  <si>
    <t>ノンオルト体
 (Non-ortho)</t>
    <phoneticPr fontId="2"/>
  </si>
  <si>
    <t>3,3',4,4',5-PeCB</t>
  </si>
  <si>
    <t>3,3',4,4',5,5'-HxCB</t>
  </si>
  <si>
    <t>モノオルト体
(Mono-ortho)</t>
    <phoneticPr fontId="2"/>
  </si>
  <si>
    <t>2',3,4,4',5-PeCB</t>
  </si>
  <si>
    <t>2,3',4,4',5-PeCB</t>
  </si>
  <si>
    <t>2,3,3',4,4'-PeCB</t>
  </si>
  <si>
    <t>2,3,4,4',5-PeCB</t>
  </si>
  <si>
    <t>2,3',4,4',5,5'-HxCB</t>
  </si>
  <si>
    <t>2,3,3',4,4',5-HxCB</t>
  </si>
  <si>
    <t>2,3,3',4,4',5'-HxCB</t>
  </si>
  <si>
    <t>2,3,3',4,4',5,5'-HpCB</t>
  </si>
  <si>
    <t>六価クロム化合物
(mg/L)</t>
    <rPh sb="0" eb="2">
      <t>ロッカ</t>
    </rPh>
    <rPh sb="5" eb="8">
      <t>カゴウブツ</t>
    </rPh>
    <phoneticPr fontId="5"/>
  </si>
  <si>
    <t>カドミウム及びその化合物</t>
    <rPh sb="5" eb="6">
      <t>オヨ</t>
    </rPh>
    <rPh sb="9" eb="12">
      <t>カゴウブツ</t>
    </rPh>
    <phoneticPr fontId="2"/>
  </si>
  <si>
    <t>アンモニア、アンモニウム化合物、  亜硝酸化合物及び硝酸化合物
(mg/L)</t>
    <rPh sb="12" eb="14">
      <t>カゴウ</t>
    </rPh>
    <rPh sb="14" eb="15">
      <t>ブツ</t>
    </rPh>
    <rPh sb="18" eb="19">
      <t>ア</t>
    </rPh>
    <rPh sb="19" eb="21">
      <t>ショウサンセイ</t>
    </rPh>
    <rPh sb="21" eb="23">
      <t>カゴウ</t>
    </rPh>
    <rPh sb="23" eb="24">
      <t>ブツ</t>
    </rPh>
    <rPh sb="24" eb="25">
      <t>オヨ</t>
    </rPh>
    <rPh sb="26" eb="28">
      <t>ショウサン</t>
    </rPh>
    <rPh sb="28" eb="30">
      <t>カゴウ</t>
    </rPh>
    <rPh sb="30" eb="31">
      <t>ブツ</t>
    </rPh>
    <phoneticPr fontId="4"/>
  </si>
  <si>
    <t>放流水のほう素及びその化合物等の水質検査結果（調査対象期間）及び基準超過の場合の対応状況</t>
    <rPh sb="0" eb="2">
      <t>ホウリュウ</t>
    </rPh>
    <rPh sb="2" eb="3">
      <t>スイ</t>
    </rPh>
    <rPh sb="6" eb="7">
      <t>ソ</t>
    </rPh>
    <rPh sb="7" eb="8">
      <t>オヨ</t>
    </rPh>
    <rPh sb="11" eb="14">
      <t>カゴウブツ</t>
    </rPh>
    <rPh sb="14" eb="15">
      <t>トウ</t>
    </rPh>
    <rPh sb="16" eb="18">
      <t>スイシツ</t>
    </rPh>
    <rPh sb="18" eb="20">
      <t>ケンサ</t>
    </rPh>
    <rPh sb="20" eb="22">
      <t>ケッカ</t>
    </rPh>
    <rPh sb="23" eb="29">
      <t>チョウサタイショウキカン</t>
    </rPh>
    <rPh sb="30" eb="31">
      <t>オヨ</t>
    </rPh>
    <rPh sb="32" eb="34">
      <t>キジュン</t>
    </rPh>
    <rPh sb="34" eb="36">
      <t>チョウカ</t>
    </rPh>
    <rPh sb="37" eb="39">
      <t>バアイ</t>
    </rPh>
    <rPh sb="40" eb="44">
      <t>タイオウジョウキョウ</t>
    </rPh>
    <phoneticPr fontId="4"/>
  </si>
  <si>
    <t>カドミウム及びその化合物
(mg/L)</t>
    <rPh sb="5" eb="6">
      <t>オヨ</t>
    </rPh>
    <rPh sb="9" eb="12">
      <t>カゴウブツ</t>
    </rPh>
    <phoneticPr fontId="5"/>
  </si>
  <si>
    <t>未測定理由は、｢測定なし」・「分析中」等の状況を記入</t>
    <rPh sb="0" eb="3">
      <t>ミソクテイ</t>
    </rPh>
    <rPh sb="3" eb="5">
      <t>リユウ</t>
    </rPh>
    <rPh sb="8" eb="10">
      <t>ソクテイ</t>
    </rPh>
    <rPh sb="15" eb="18">
      <t>ブンセキチュウ</t>
    </rPh>
    <rPh sb="19" eb="20">
      <t>ナド</t>
    </rPh>
    <rPh sb="21" eb="23">
      <t>ジョウキョウ</t>
    </rPh>
    <rPh sb="24" eb="26">
      <t>キニュウ</t>
    </rPh>
    <phoneticPr fontId="4"/>
  </si>
  <si>
    <t>ダイオキシン類濃度(pg-TEQ/L)</t>
    <rPh sb="6" eb="7">
      <t>ルイ</t>
    </rPh>
    <rPh sb="7" eb="9">
      <t>ノウド</t>
    </rPh>
    <phoneticPr fontId="5"/>
  </si>
  <si>
    <r>
      <t xml:space="preserve">管きょ等の端部
</t>
    </r>
    <r>
      <rPr>
        <sz val="9"/>
        <color theme="1"/>
        <rFont val="游ゴシック"/>
        <family val="3"/>
        <charset val="128"/>
        <scheme val="minor"/>
      </rPr>
      <t>0.不明
1.開放
2.無開放
9.いずれにも当てはまらない</t>
    </r>
    <rPh sb="31" eb="32">
      <t>ア</t>
    </rPh>
    <phoneticPr fontId="4"/>
  </si>
  <si>
    <t>受入上限の有無</t>
    <rPh sb="5" eb="7">
      <t>ウム</t>
    </rPh>
    <phoneticPr fontId="2"/>
  </si>
  <si>
    <t>含水率の上限（基準値）の有無</t>
    <rPh sb="4" eb="6">
      <t>ジョウゲン</t>
    </rPh>
    <phoneticPr fontId="4"/>
  </si>
  <si>
    <t>基準値の有無</t>
    <rPh sb="0" eb="3">
      <t>キジュンチ</t>
    </rPh>
    <rPh sb="4" eb="6">
      <t>ウム</t>
    </rPh>
    <phoneticPr fontId="4"/>
  </si>
  <si>
    <t>排出元の限定の有無</t>
    <rPh sb="0" eb="2">
      <t>ハイシュツ</t>
    </rPh>
    <rPh sb="2" eb="3">
      <t>モト</t>
    </rPh>
    <rPh sb="4" eb="6">
      <t>ゲンテイ</t>
    </rPh>
    <rPh sb="7" eb="9">
      <t>ウム</t>
    </rPh>
    <phoneticPr fontId="4"/>
  </si>
  <si>
    <t>定めている具体的な数値（体積もしくは重量のどちらか）</t>
    <phoneticPr fontId="2"/>
  </si>
  <si>
    <t>・受入可能量の設定がある場合（a～cのいずれか１つ）</t>
    <rPh sb="1" eb="3">
      <t>ウケイ</t>
    </rPh>
    <rPh sb="3" eb="6">
      <t>カノウリョウ</t>
    </rPh>
    <rPh sb="7" eb="9">
      <t>セッテイ</t>
    </rPh>
    <rPh sb="12" eb="14">
      <t>バアイ</t>
    </rPh>
    <phoneticPr fontId="2"/>
  </si>
  <si>
    <t>b.残余埋立容量によるため</t>
    <phoneticPr fontId="2"/>
  </si>
  <si>
    <t>c.運搬制限を定めているため</t>
    <phoneticPr fontId="2"/>
  </si>
  <si>
    <t>mg/L</t>
    <phoneticPr fontId="2"/>
  </si>
  <si>
    <r>
      <t>m</t>
    </r>
    <r>
      <rPr>
        <vertAlign val="superscript"/>
        <sz val="12"/>
        <color rgb="FF000000"/>
        <rFont val="Meiryo UI"/>
        <family val="3"/>
        <charset val="128"/>
      </rPr>
      <t>3</t>
    </r>
    <r>
      <rPr>
        <sz val="12"/>
        <color rgb="FF000000"/>
        <rFont val="Meiryo UI"/>
        <family val="3"/>
        <charset val="128"/>
      </rPr>
      <t>/日</t>
    </r>
    <phoneticPr fontId="2"/>
  </si>
  <si>
    <t>別表１　　毒性等価係数（WHO-TEF(2006)）</t>
    <phoneticPr fontId="2"/>
  </si>
  <si>
    <t>以上で調査は終了です。御協力誠にありがとうございました。</t>
  </si>
  <si>
    <t xml:space="preserve"> 2,3,7,8-TeCDD</t>
    <phoneticPr fontId="2"/>
  </si>
  <si>
    <t xml:space="preserve"> 1,2,3,4,7,8-HxCDD</t>
    <phoneticPr fontId="2"/>
  </si>
  <si>
    <r>
      <t xml:space="preserve"> </t>
    </r>
    <r>
      <rPr>
        <sz val="16"/>
        <color rgb="FF000000"/>
        <rFont val="Meiryo UI"/>
        <family val="3"/>
        <charset val="128"/>
      </rPr>
      <t>OCDD</t>
    </r>
    <phoneticPr fontId="2"/>
  </si>
  <si>
    <t xml:space="preserve"> 2,3,7,8-TeCDF</t>
    <phoneticPr fontId="2"/>
  </si>
  <si>
    <r>
      <t xml:space="preserve"> </t>
    </r>
    <r>
      <rPr>
        <sz val="16"/>
        <color rgb="FF000000"/>
        <rFont val="Meiryo UI"/>
        <family val="3"/>
        <charset val="128"/>
      </rPr>
      <t>OCDF</t>
    </r>
    <phoneticPr fontId="2"/>
  </si>
  <si>
    <t>3,4,4',5-TeCB</t>
    <phoneticPr fontId="2"/>
  </si>
  <si>
    <t>3,3',4,4'-TeCB</t>
    <phoneticPr fontId="2"/>
  </si>
  <si>
    <t>mg/L</t>
  </si>
  <si>
    <t>pg-TEQ/L</t>
  </si>
  <si>
    <t>L/日</t>
  </si>
  <si>
    <t>廃棄物埋立量　※覆土分を除く</t>
    <rPh sb="0" eb="3">
      <t>ハイキブツ</t>
    </rPh>
    <rPh sb="3" eb="5">
      <t>ウメタテ</t>
    </rPh>
    <rPh sb="5" eb="6">
      <t>リョウ</t>
    </rPh>
    <phoneticPr fontId="4"/>
  </si>
  <si>
    <r>
      <t>調査対象期間の
廃棄物埋立量
（m</t>
    </r>
    <r>
      <rPr>
        <vertAlign val="superscript"/>
        <sz val="11"/>
        <rFont val="游ゴシック"/>
        <family val="3"/>
        <charset val="128"/>
      </rPr>
      <t>3</t>
    </r>
    <r>
      <rPr>
        <sz val="11"/>
        <rFont val="游ゴシック"/>
        <family val="3"/>
        <charset val="128"/>
      </rPr>
      <t>/年</t>
    </r>
    <r>
      <rPr>
        <sz val="11"/>
        <color theme="1"/>
        <rFont val="游ゴシック"/>
        <family val="3"/>
        <charset val="128"/>
      </rPr>
      <t>）</t>
    </r>
    <rPh sb="0" eb="2">
      <t>チョウサ</t>
    </rPh>
    <rPh sb="2" eb="4">
      <t>タイショウ</t>
    </rPh>
    <rPh sb="4" eb="6">
      <t>キカン</t>
    </rPh>
    <rPh sb="8" eb="11">
      <t>ハイキブツ</t>
    </rPh>
    <rPh sb="11" eb="13">
      <t>ウメタテ</t>
    </rPh>
    <rPh sb="13" eb="14">
      <t>リョウ</t>
    </rPh>
    <rPh sb="19" eb="20">
      <t>ネン</t>
    </rPh>
    <phoneticPr fontId="2"/>
  </si>
  <si>
    <t>ガス抜き管の設置
有無</t>
    <rPh sb="2" eb="3">
      <t>ヌ</t>
    </rPh>
    <rPh sb="4" eb="5">
      <t>カン</t>
    </rPh>
    <rPh sb="6" eb="8">
      <t>セッチ</t>
    </rPh>
    <rPh sb="9" eb="11">
      <t>ウム</t>
    </rPh>
    <phoneticPr fontId="4"/>
  </si>
  <si>
    <t>1.有、0.無</t>
    <phoneticPr fontId="2"/>
  </si>
  <si>
    <r>
      <t>（m</t>
    </r>
    <r>
      <rPr>
        <vertAlign val="superscript"/>
        <sz val="11"/>
        <color theme="1"/>
        <rFont val="游ゴシック"/>
        <family val="3"/>
        <charset val="128"/>
        <scheme val="minor"/>
      </rPr>
      <t>3</t>
    </r>
    <r>
      <rPr>
        <sz val="11"/>
        <color theme="1"/>
        <rFont val="游ゴシック"/>
        <family val="3"/>
        <charset val="128"/>
        <scheme val="minor"/>
      </rPr>
      <t>/年）</t>
    </r>
    <phoneticPr fontId="2"/>
  </si>
  <si>
    <r>
      <t>（m</t>
    </r>
    <r>
      <rPr>
        <vertAlign val="superscript"/>
        <sz val="10"/>
        <rFont val="游ゴシック"/>
        <family val="3"/>
        <charset val="128"/>
        <scheme val="minor"/>
      </rPr>
      <t>3</t>
    </r>
    <r>
      <rPr>
        <sz val="10"/>
        <color theme="1"/>
        <rFont val="游ゴシック"/>
        <family val="3"/>
        <charset val="128"/>
        <scheme val="minor"/>
      </rPr>
      <t>/年）
または
（t/年）</t>
    </r>
    <rPh sb="4" eb="5">
      <t>ネン</t>
    </rPh>
    <rPh sb="14" eb="15">
      <t>ネン</t>
    </rPh>
    <phoneticPr fontId="4"/>
  </si>
  <si>
    <t>大腸菌数</t>
    <phoneticPr fontId="2"/>
  </si>
  <si>
    <t>CFU/mL</t>
  </si>
  <si>
    <t>CFU/mL</t>
    <phoneticPr fontId="2"/>
  </si>
  <si>
    <t>※その他の場合の具体的な処理方法を記入してください。</t>
    <phoneticPr fontId="2"/>
  </si>
  <si>
    <t>・測定ありの場合
※測定結果を下記表に記入してください。
※それぞれの測定量が定量下限値を下回る場合は、「&lt;0.001」のように記入し、検出限界値を下回る場合は、「ND」と表記すること。なお、複数回分の測定結果からの平均値の算出にあたっては、検出下限値未満の場合は0を、定量下限値未満の場合は定量下限値の1/2の値を用いてください。
※１回のみ測定した場合は、同じ測定値を平均値と最大値の両方に記入してください。
※基準値は数字のみを記入してください。</t>
    <rPh sb="1" eb="3">
      <t>ソクテイ</t>
    </rPh>
    <rPh sb="6" eb="8">
      <t>バアイ</t>
    </rPh>
    <rPh sb="217" eb="219">
      <t>キニュウ</t>
    </rPh>
    <phoneticPr fontId="2"/>
  </si>
  <si>
    <r>
      <t xml:space="preserve">○ 調査対象は廃棄物の処理及び清掃に関する法律（昭和45年法律第137号）第15条に基づく許可を受けた（届出し受理された）管理型最終処分場です。
○ 許可を受けている施設ごとに調査票を作成いただきますようお願いいたします。１つの施設にて複数の許可を得ている場合（安定型処分場との併設など）には、許可件数分の調査票を作成していただくようお願いします。
</t>
    </r>
    <r>
      <rPr>
        <b/>
        <sz val="12"/>
        <color theme="1"/>
        <rFont val="游ゴシック"/>
        <family val="3"/>
        <charset val="128"/>
        <scheme val="minor"/>
      </rPr>
      <t>○ 調査対象期間は、令和7年度(令和7年4月1日～令和8年3月31日)です。</t>
    </r>
    <r>
      <rPr>
        <sz val="12"/>
        <color theme="1"/>
        <rFont val="游ゴシック"/>
        <family val="3"/>
        <charset val="128"/>
        <scheme val="minor"/>
      </rPr>
      <t xml:space="preserve">
○ 回答方法について、該当する 　　　　　 の欄に記載をお願いいたします。
○ 括弧</t>
    </r>
    <r>
      <rPr>
        <sz val="12"/>
        <rFont val="游ゴシック"/>
        <family val="3"/>
        <charset val="128"/>
        <scheme val="minor"/>
      </rPr>
      <t>内の番号</t>
    </r>
    <r>
      <rPr>
        <sz val="12"/>
        <color theme="1"/>
        <rFont val="游ゴシック"/>
        <family val="3"/>
        <charset val="128"/>
        <scheme val="minor"/>
      </rPr>
      <t xml:space="preserve">は調査要領の項目番号に対応しています。
○ 設問の選択肢に該当しないと考えられる場合は、備考欄（P11）に項目番号、項目名及び理由等をご記入下さい。また、その他の特記事項があれば備考欄にご記入下さい。
○ </t>
    </r>
    <r>
      <rPr>
        <sz val="12"/>
        <color rgb="FF00B050"/>
        <rFont val="游ゴシック"/>
        <family val="3"/>
        <charset val="128"/>
        <scheme val="minor"/>
      </rPr>
      <t>緑字の番号</t>
    </r>
    <r>
      <rPr>
        <sz val="12"/>
        <color theme="1"/>
        <rFont val="游ゴシック"/>
        <family val="3"/>
        <charset val="128"/>
        <scheme val="minor"/>
      </rPr>
      <t>は調査要領の項目番号と対応しています。</t>
    </r>
    <rPh sb="61" eb="63">
      <t>カンリ</t>
    </rPh>
    <rPh sb="131" eb="133">
      <t>アンテイ</t>
    </rPh>
    <rPh sb="254" eb="256">
      <t>カッコ</t>
    </rPh>
    <rPh sb="256" eb="257">
      <t>ナイ</t>
    </rPh>
    <phoneticPr fontId="2"/>
  </si>
  <si>
    <r>
      <rPr>
        <sz val="12"/>
        <color rgb="FF00B050"/>
        <rFont val="Meiryo UI"/>
        <family val="3"/>
        <charset val="128"/>
      </rPr>
      <t>(12)</t>
    </r>
    <r>
      <rPr>
        <sz val="12"/>
        <color rgb="FF000000"/>
        <rFont val="Meiryo UI"/>
        <family val="3"/>
        <charset val="128"/>
      </rPr>
      <t>管</t>
    </r>
    <rPh sb="4" eb="5">
      <t>カン</t>
    </rPh>
    <phoneticPr fontId="2"/>
  </si>
  <si>
    <r>
      <t>残余容量</t>
    </r>
    <r>
      <rPr>
        <b/>
        <sz val="12"/>
        <color rgb="FFC85A00"/>
        <rFont val="Meiryo UI"/>
        <family val="3"/>
        <charset val="128"/>
      </rPr>
      <t>（調査対象期間初⽇時点）</t>
    </r>
    <r>
      <rPr>
        <sz val="12"/>
        <color rgb="FF00B050"/>
        <rFont val="Meiryo UI"/>
        <family val="3"/>
        <charset val="128"/>
      </rPr>
      <t xml:space="preserve">
</t>
    </r>
    <r>
      <rPr>
        <sz val="9"/>
        <rFont val="Meiryo UI"/>
        <family val="3"/>
        <charset val="128"/>
      </rPr>
      <t>※調査対象期間初日時点で供用開始されていない施設については「×」を、埋立が終了した処分場については「0」を記入してください。
※安定型最終処分場の許可を得ている同一の処分場で区画等により管理型・安定型の各々の残余容量が把握できている場合は、該当する調査票に各々の残余容量を記入し、把握できない場合は、残余容量は調査票(管理型)に記入し、調査票(安定型)では残余容量を「0」としてください。</t>
    </r>
    <rPh sb="26" eb="28">
      <t>ジテン</t>
    </rPh>
    <rPh sb="153" eb="155">
      <t>キニュウ</t>
    </rPh>
    <phoneticPr fontId="2"/>
  </si>
  <si>
    <r>
      <t xml:space="preserve">講じた措置
</t>
    </r>
    <r>
      <rPr>
        <b/>
        <sz val="12"/>
        <color rgb="FFC85A00"/>
        <rFont val="Meiryo UI"/>
        <family val="3"/>
        <charset val="128"/>
      </rPr>
      <t>※調査対象期間以降の対応も含む</t>
    </r>
    <rPh sb="0" eb="1">
      <t>コウ</t>
    </rPh>
    <rPh sb="3" eb="5">
      <t>ソチ</t>
    </rPh>
    <rPh sb="7" eb="9">
      <t>チョウサ</t>
    </rPh>
    <rPh sb="9" eb="11">
      <t>タイショウ</t>
    </rPh>
    <rPh sb="11" eb="13">
      <t>キカン</t>
    </rPh>
    <rPh sb="13" eb="15">
      <t>イコウ</t>
    </rPh>
    <rPh sb="16" eb="18">
      <t>タイオウ</t>
    </rPh>
    <rPh sb="19" eb="20">
      <t>フク</t>
    </rPh>
    <phoneticPr fontId="2"/>
  </si>
  <si>
    <r>
      <t>基準値を超過していた場合の対応状況　</t>
    </r>
    <r>
      <rPr>
        <b/>
        <sz val="12"/>
        <color rgb="FFC85A00"/>
        <rFont val="Meiryo UI"/>
        <family val="3"/>
        <charset val="128"/>
      </rPr>
      <t>※調査対象期間以降の対応も含む</t>
    </r>
    <rPh sb="19" eb="21">
      <t>チョウサ</t>
    </rPh>
    <rPh sb="21" eb="23">
      <t>タイショウ</t>
    </rPh>
    <rPh sb="23" eb="25">
      <t>キカン</t>
    </rPh>
    <rPh sb="25" eb="27">
      <t>イコウ</t>
    </rPh>
    <rPh sb="28" eb="30">
      <t>タイオウ</t>
    </rPh>
    <rPh sb="31" eb="32">
      <t>フク</t>
    </rPh>
    <phoneticPr fontId="2"/>
  </si>
  <si>
    <r>
      <t>敷地内における太陽光パネルの設置状況</t>
    </r>
    <r>
      <rPr>
        <sz val="12"/>
        <color rgb="FF00B050"/>
        <rFont val="Meiryo UI"/>
        <family val="3"/>
        <charset val="128"/>
      </rPr>
      <t xml:space="preserve">
</t>
    </r>
    <r>
      <rPr>
        <b/>
        <sz val="12"/>
        <color rgb="FFC85A00"/>
        <rFont val="Meiryo UI"/>
        <family val="3"/>
        <charset val="128"/>
      </rPr>
      <t>（調査対象期間最終日時点）</t>
    </r>
    <rPh sb="22" eb="24">
      <t>タイショウ</t>
    </rPh>
    <rPh sb="29" eb="31">
      <t>ジテン</t>
    </rPh>
    <phoneticPr fontId="2"/>
  </si>
  <si>
    <r>
      <t xml:space="preserve">発電量実績
</t>
    </r>
    <r>
      <rPr>
        <b/>
        <sz val="12"/>
        <color rgb="FFC85A00"/>
        <rFont val="Meiryo UI"/>
        <family val="3"/>
        <charset val="128"/>
      </rPr>
      <t>（調査対象期間）</t>
    </r>
    <phoneticPr fontId="2"/>
  </si>
  <si>
    <t>建設汚泥受入無しの理由</t>
    <phoneticPr fontId="2"/>
  </si>
  <si>
    <t>・有りの場合</t>
    <rPh sb="1" eb="2">
      <t>ア</t>
    </rPh>
    <phoneticPr fontId="2"/>
  </si>
  <si>
    <t>・有りの場合（a～eのいずれか１つ）</t>
    <rPh sb="4" eb="6">
      <t>バアイ</t>
    </rPh>
    <phoneticPr fontId="2"/>
  </si>
  <si>
    <t>未測定の項目及び理由</t>
    <rPh sb="4" eb="6">
      <t>コウモク</t>
    </rPh>
    <rPh sb="6" eb="7">
      <t>オヨ</t>
    </rPh>
    <phoneticPr fontId="2"/>
  </si>
  <si>
    <t>受入有無</t>
    <rPh sb="0" eb="2">
      <t>ウケイレ</t>
    </rPh>
    <rPh sb="2" eb="4">
      <t>ウム</t>
    </rPh>
    <phoneticPr fontId="2"/>
  </si>
  <si>
    <r>
      <rPr>
        <sz val="12"/>
        <color rgb="FF00B050"/>
        <rFont val="Meiryo UI"/>
        <family val="3"/>
        <charset val="128"/>
      </rPr>
      <t>(17)</t>
    </r>
    <r>
      <rPr>
        <sz val="12"/>
        <color theme="1"/>
        <rFont val="Meiryo UI"/>
        <family val="3"/>
        <charset val="128"/>
      </rPr>
      <t>放流先</t>
    </r>
    <phoneticPr fontId="2"/>
  </si>
  <si>
    <t>黄色の欄はエクセルのプルダウンから選択肢を選んで回答してください。</t>
    <rPh sb="0" eb="2">
      <t>キイロ</t>
    </rPh>
    <rPh sb="3" eb="4">
      <t>ラン</t>
    </rPh>
    <rPh sb="17" eb="20">
      <t>センタクシ</t>
    </rPh>
    <rPh sb="21" eb="22">
      <t>エラ</t>
    </rPh>
    <rPh sb="24" eb="26">
      <t>カイトウ</t>
    </rPh>
    <phoneticPr fontId="2"/>
  </si>
  <si>
    <r>
      <rPr>
        <sz val="9"/>
        <color theme="1"/>
        <rFont val="Meiryo UI"/>
        <family val="3"/>
        <charset val="128"/>
      </rPr>
      <t>廃止又は許可取消の場合</t>
    </r>
    <r>
      <rPr>
        <sz val="12"/>
        <color theme="1"/>
        <rFont val="Meiryo UI"/>
        <family val="3"/>
        <charset val="128"/>
      </rPr>
      <t xml:space="preserve">
廃止又は取消年月日</t>
    </r>
    <rPh sb="0" eb="2">
      <t>ハイシ</t>
    </rPh>
    <rPh sb="2" eb="3">
      <t>マタ</t>
    </rPh>
    <rPh sb="4" eb="6">
      <t>キョカ</t>
    </rPh>
    <rPh sb="6" eb="8">
      <t>トリケシ</t>
    </rPh>
    <rPh sb="9" eb="11">
      <t>バアイ</t>
    </rPh>
    <phoneticPr fontId="2"/>
  </si>
  <si>
    <t>m³</t>
    <phoneticPr fontId="2"/>
  </si>
  <si>
    <t>m³/日</t>
    <phoneticPr fontId="2"/>
  </si>
  <si>
    <t>m³/年</t>
    <rPh sb="3" eb="4">
      <t>ネン</t>
    </rPh>
    <phoneticPr fontId="2"/>
  </si>
  <si>
    <t>a.厚さ50cm以上、透水係数が10nm/秒以下である粘土その他の材料の層の表面に遮水シートを敷設</t>
    <phoneticPr fontId="2"/>
  </si>
  <si>
    <t>b.厚さ5cm以上、透水係数が1nm/秒以下であるアスファルト・コンクリートの層の表面に遮水シートを敷設</t>
    <phoneticPr fontId="2"/>
  </si>
  <si>
    <t>m³/年</t>
    <phoneticPr fontId="2"/>
  </si>
  <si>
    <t>t/年</t>
    <phoneticPr fontId="2"/>
  </si>
  <si>
    <t>t</t>
    <phoneticPr fontId="2"/>
  </si>
  <si>
    <t>kW</t>
    <phoneticPr fontId="2"/>
  </si>
  <si>
    <t>MWh</t>
    <phoneticPr fontId="2"/>
  </si>
  <si>
    <r>
      <rPr>
        <sz val="12"/>
        <color rgb="FF00B050"/>
        <rFont val="Meiryo UI"/>
        <family val="3"/>
        <charset val="128"/>
      </rPr>
      <t>(18)</t>
    </r>
    <r>
      <rPr>
        <sz val="12"/>
        <rFont val="Meiryo UI"/>
        <family val="3"/>
        <charset val="128"/>
      </rPr>
      <t>放流水の排水量
（</t>
    </r>
    <r>
      <rPr>
        <sz val="12"/>
        <color theme="1"/>
        <rFont val="Meiryo UI"/>
        <family val="3"/>
        <charset val="128"/>
      </rPr>
      <t>１日当たりの平均排水量）</t>
    </r>
    <rPh sb="4" eb="7">
      <t>ホウリュウスイ</t>
    </rPh>
    <rPh sb="8" eb="11">
      <t>ハイスイリョウ</t>
    </rPh>
    <rPh sb="15" eb="16">
      <t>ア</t>
    </rPh>
    <phoneticPr fontId="2"/>
  </si>
  <si>
    <t>1日当たりの平均散水量</t>
    <rPh sb="2" eb="3">
      <t>ア</t>
    </rPh>
    <phoneticPr fontId="2"/>
  </si>
  <si>
    <r>
      <t xml:space="preserve">うち、建設汚泥分の残余容量
</t>
    </r>
    <r>
      <rPr>
        <sz val="9"/>
        <color rgb="FF000000"/>
        <rFont val="Meiryo UI"/>
        <family val="3"/>
        <charset val="128"/>
      </rPr>
      <t>※建設汚泥のみの残余埋立容量を定めている場合は、その残余容量を追記してください。定めていない場合は「0」としてください</t>
    </r>
    <rPh sb="3" eb="5">
      <t>ケンセツ</t>
    </rPh>
    <rPh sb="5" eb="7">
      <t>オデイ</t>
    </rPh>
    <rPh sb="7" eb="8">
      <t>ブン</t>
    </rPh>
    <rPh sb="9" eb="13">
      <t>ザンヨヨウリョウ</t>
    </rPh>
    <phoneticPr fontId="2"/>
  </si>
  <si>
    <t>(7)-4</t>
  </si>
  <si>
    <t>太陽光パネル由来の廃棄物の受け入れ可否</t>
    <phoneticPr fontId="4"/>
  </si>
  <si>
    <t>太陽光パネル由来の廃棄物の受け入れ可否</t>
    <rPh sb="0" eb="3">
      <t>タイヨウコウ</t>
    </rPh>
    <rPh sb="6" eb="8">
      <t>ユライ</t>
    </rPh>
    <rPh sb="9" eb="12">
      <t>ハイキブツ</t>
    </rPh>
    <rPh sb="13" eb="14">
      <t>ウ</t>
    </rPh>
    <rPh sb="15" eb="16">
      <t>イ</t>
    </rPh>
    <rPh sb="17" eb="19">
      <t>カヒ</t>
    </rPh>
    <phoneticPr fontId="2"/>
  </si>
  <si>
    <r>
      <t>※</t>
    </r>
    <r>
      <rPr>
        <b/>
        <sz val="11"/>
        <color rgb="FFFF0000"/>
        <rFont val="游ゴシック"/>
        <family val="3"/>
        <charset val="128"/>
      </rPr>
      <t>新規の施設</t>
    </r>
    <r>
      <rPr>
        <b/>
        <sz val="11"/>
        <rFont val="游ゴシック"/>
        <family val="3"/>
        <charset val="128"/>
      </rPr>
      <t>の場合は、データの貼り付け後、</t>
    </r>
    <r>
      <rPr>
        <b/>
        <sz val="11"/>
        <color rgb="FFFF0000"/>
        <rFont val="游ゴシック"/>
        <family val="3"/>
        <charset val="128"/>
      </rPr>
      <t>「自治体番号」、「自治体名」、「施設番号」</t>
    </r>
    <r>
      <rPr>
        <b/>
        <sz val="11"/>
        <rFont val="游ゴシック"/>
        <family val="3"/>
        <charset val="128"/>
      </rPr>
      <t>を忘れずに記入してください。背景色が薄ピンク色のセルには追加記入が必要です。</t>
    </r>
    <rPh sb="1" eb="3">
      <t>シンキ</t>
    </rPh>
    <rPh sb="4" eb="6">
      <t>シセツ</t>
    </rPh>
    <rPh sb="7" eb="9">
      <t>バアイ</t>
    </rPh>
    <rPh sb="15" eb="16">
      <t>ハ</t>
    </rPh>
    <rPh sb="17" eb="18">
      <t>ツ</t>
    </rPh>
    <rPh sb="19" eb="20">
      <t>ゴ</t>
    </rPh>
    <rPh sb="22" eb="25">
      <t>ジチタイ</t>
    </rPh>
    <rPh sb="25" eb="27">
      <t>バンゴウ</t>
    </rPh>
    <rPh sb="30" eb="34">
      <t>ジチタイメイ</t>
    </rPh>
    <rPh sb="37" eb="41">
      <t>シセツバンゴウ</t>
    </rPh>
    <rPh sb="43" eb="44">
      <t>ワス</t>
    </rPh>
    <rPh sb="47" eb="49">
      <t>キニュウ</t>
    </rPh>
    <rPh sb="56" eb="59">
      <t>ハイケイショク</t>
    </rPh>
    <rPh sb="60" eb="61">
      <t>ウス</t>
    </rPh>
    <rPh sb="64" eb="65">
      <t>イロ</t>
    </rPh>
    <rPh sb="70" eb="72">
      <t>ツイカ</t>
    </rPh>
    <rPh sb="72" eb="74">
      <t>キニュウ</t>
    </rPh>
    <rPh sb="75" eb="77">
      <t>ヒツヨウ</t>
    </rPh>
    <phoneticPr fontId="4"/>
  </si>
  <si>
    <t>(8)</t>
    <phoneticPr fontId="4"/>
  </si>
  <si>
    <t>(9)</t>
    <phoneticPr fontId="4"/>
  </si>
  <si>
    <t>(17)</t>
    <phoneticPr fontId="4"/>
  </si>
  <si>
    <t>(22)-2</t>
    <phoneticPr fontId="4"/>
  </si>
  <si>
    <t>(30)-7</t>
  </si>
  <si>
    <t>(31)-13</t>
  </si>
  <si>
    <t>(23)-2</t>
    <phoneticPr fontId="4"/>
  </si>
  <si>
    <t>(23)-3</t>
    <phoneticPr fontId="4"/>
  </si>
  <si>
    <t>(23)-4</t>
    <phoneticPr fontId="4"/>
  </si>
  <si>
    <t>備考</t>
    <rPh sb="0" eb="2">
      <t>ビコウ</t>
    </rPh>
    <phoneticPr fontId="4"/>
  </si>
  <si>
    <t>自治体番号</t>
    <rPh sb="0" eb="3">
      <t>ジチタイ</t>
    </rPh>
    <rPh sb="3" eb="5">
      <t>バンゴウ</t>
    </rPh>
    <phoneticPr fontId="4"/>
  </si>
  <si>
    <t>許可番号</t>
    <phoneticPr fontId="4"/>
  </si>
  <si>
    <r>
      <t>稼働状況</t>
    </r>
    <r>
      <rPr>
        <b/>
        <sz val="12"/>
        <color rgb="FFC85A00"/>
        <rFont val="Meiryo UI"/>
        <family val="3"/>
        <charset val="128"/>
      </rPr>
      <t>（調査対象期間最終日時点）</t>
    </r>
    <r>
      <rPr>
        <sz val="12"/>
        <color rgb="FF000000"/>
        <rFont val="Meiryo UI"/>
        <family val="3"/>
        <charset val="128"/>
      </rPr>
      <t xml:space="preserve">
</t>
    </r>
    <r>
      <rPr>
        <sz val="9"/>
        <color rgb="FF000000"/>
        <rFont val="Meiryo UI"/>
        <family val="3"/>
        <charset val="128"/>
      </rPr>
      <t>※稼働状況を選択後、該当する項目に回答してください。
（yyyy/mm/ddの形式で記入）
次年度初日に廃止又は許可取消の場合は、調査対象期間最終日の状況を記入してください。
※「3.休止中」：休止届出がなされているもの。</t>
    </r>
    <rPh sb="5" eb="7">
      <t>チョウサ</t>
    </rPh>
    <rPh sb="7" eb="9">
      <t>タイショウ</t>
    </rPh>
    <rPh sb="9" eb="11">
      <t>キカン</t>
    </rPh>
    <rPh sb="11" eb="14">
      <t>サイシュウビ</t>
    </rPh>
    <rPh sb="14" eb="16">
      <t>ジテン</t>
    </rPh>
    <rPh sb="19" eb="23">
      <t>カドウジョウキョウ</t>
    </rPh>
    <rPh sb="24" eb="27">
      <t>センタクゴ</t>
    </rPh>
    <rPh sb="32" eb="34">
      <t>コウモク</t>
    </rPh>
    <rPh sb="35" eb="37">
      <t>カイトウ</t>
    </rPh>
    <rPh sb="57" eb="59">
      <t>ケイシキ</t>
    </rPh>
    <rPh sb="64" eb="67">
      <t>ジネンド</t>
    </rPh>
    <rPh sb="67" eb="69">
      <t>ショニチ</t>
    </rPh>
    <rPh sb="72" eb="73">
      <t>マタ</t>
    </rPh>
    <rPh sb="74" eb="78">
      <t>キョカトリケシ</t>
    </rPh>
    <rPh sb="85" eb="87">
      <t>タイショウ</t>
    </rPh>
    <phoneticPr fontId="2"/>
  </si>
  <si>
    <r>
      <t xml:space="preserve">周縁地下水の水質検査結果
</t>
    </r>
    <r>
      <rPr>
        <b/>
        <sz val="12"/>
        <color rgb="FFC85A00"/>
        <rFont val="Meiryo UI"/>
        <family val="3"/>
        <charset val="128"/>
      </rPr>
      <t>（調査対象期間）</t>
    </r>
    <rPh sb="14" eb="16">
      <t>チョウサ</t>
    </rPh>
    <rPh sb="16" eb="18">
      <t>タイショウ</t>
    </rPh>
    <rPh sb="18" eb="20">
      <t>キカン</t>
    </rPh>
    <phoneticPr fontId="2"/>
  </si>
  <si>
    <r>
      <t xml:space="preserve">公共水域への放流の有無
</t>
    </r>
    <r>
      <rPr>
        <b/>
        <sz val="11"/>
        <color rgb="FFC85A00"/>
        <rFont val="Meiryo UI"/>
        <family val="3"/>
        <charset val="128"/>
      </rPr>
      <t>（(13)で「1.有」を選択した場合のみ回答）</t>
    </r>
    <phoneticPr fontId="2"/>
  </si>
  <si>
    <r>
      <t>累積の廃棄物埋立量</t>
    </r>
    <r>
      <rPr>
        <b/>
        <sz val="12"/>
        <color rgb="FFC85A00"/>
        <rFont val="Meiryo UI"/>
        <family val="3"/>
        <charset val="128"/>
      </rPr>
      <t>（最終処分量）</t>
    </r>
    <r>
      <rPr>
        <sz val="12"/>
        <color theme="1"/>
        <rFont val="Meiryo UI"/>
        <family val="3"/>
        <charset val="128"/>
      </rPr>
      <t xml:space="preserve">
※覆土分を除く</t>
    </r>
    <rPh sb="0" eb="2">
      <t>ルイセキ</t>
    </rPh>
    <rPh sb="3" eb="6">
      <t>ハイキブツ</t>
    </rPh>
    <rPh sb="6" eb="9">
      <t>ウメタテリョウ</t>
    </rPh>
    <phoneticPr fontId="2"/>
  </si>
  <si>
    <r>
      <t xml:space="preserve">許可番号
</t>
    </r>
    <r>
      <rPr>
        <b/>
        <sz val="12"/>
        <color rgb="FFC85A00"/>
        <rFont val="Meiryo UI"/>
        <family val="3"/>
        <charset val="128"/>
      </rPr>
      <t>（調査対象期間最終日時点）</t>
    </r>
    <rPh sb="0" eb="2">
      <t>キョカ</t>
    </rPh>
    <rPh sb="2" eb="4">
      <t>バンゴウ</t>
    </rPh>
    <rPh sb="6" eb="8">
      <t>チョウサ</t>
    </rPh>
    <rPh sb="8" eb="10">
      <t>タイショウ</t>
    </rPh>
    <rPh sb="10" eb="12">
      <t>キカン</t>
    </rPh>
    <rPh sb="12" eb="15">
      <t>サイシュウビ</t>
    </rPh>
    <rPh sb="15" eb="17">
      <t>ジテン</t>
    </rPh>
    <phoneticPr fontId="2"/>
  </si>
  <si>
    <r>
      <t xml:space="preserve">設置許可（届出）年月日
</t>
    </r>
    <r>
      <rPr>
        <b/>
        <sz val="12"/>
        <color rgb="FFC85A00"/>
        <rFont val="Meiryo UI"/>
        <family val="3"/>
        <charset val="128"/>
      </rPr>
      <t>（最初の設置許可年月日）</t>
    </r>
    <phoneticPr fontId="2"/>
  </si>
  <si>
    <r>
      <t>廃棄物埋立量</t>
    </r>
    <r>
      <rPr>
        <b/>
        <sz val="12"/>
        <color rgb="FFC85A00"/>
        <rFont val="Meiryo UI"/>
        <family val="3"/>
        <charset val="128"/>
      </rPr>
      <t xml:space="preserve">（調査対象期間）
</t>
    </r>
    <r>
      <rPr>
        <sz val="12"/>
        <color theme="1"/>
        <rFont val="Meiryo UI"/>
        <family val="3"/>
        <charset val="128"/>
      </rPr>
      <t>※覆土分を除く</t>
    </r>
    <rPh sb="0" eb="3">
      <t>ハイキブツ</t>
    </rPh>
    <phoneticPr fontId="2"/>
  </si>
  <si>
    <r>
      <t>浸出液処理施設の処理方法　</t>
    </r>
    <r>
      <rPr>
        <b/>
        <sz val="12"/>
        <color rgb="FFC85A00"/>
        <rFont val="Meiryo UI"/>
        <family val="3"/>
        <charset val="128"/>
      </rPr>
      <t>（(13)で「1.有」を選択した場合のみ回答）</t>
    </r>
    <r>
      <rPr>
        <sz val="12"/>
        <color theme="1"/>
        <rFont val="Meiryo UI"/>
        <family val="3"/>
        <charset val="128"/>
      </rPr>
      <t xml:space="preserve">
※該当するもの全てに○を選択し、必要事項を記入してください。</t>
    </r>
    <rPh sb="25" eb="27">
      <t>センタク</t>
    </rPh>
    <rPh sb="33" eb="35">
      <t>カイトウ</t>
    </rPh>
    <rPh sb="49" eb="51">
      <t>センタク</t>
    </rPh>
    <phoneticPr fontId="2"/>
  </si>
  <si>
    <t>うち、浸出液処理施設の処理水の
平均散水量</t>
    <rPh sb="16" eb="18">
      <t>ヘイキン</t>
    </rPh>
    <phoneticPr fontId="2"/>
  </si>
  <si>
    <r>
      <t>新規供用</t>
    </r>
    <r>
      <rPr>
        <b/>
        <sz val="12"/>
        <color rgb="FFC85A00"/>
        <rFont val="Meiryo UI"/>
        <family val="3"/>
        <charset val="128"/>
      </rPr>
      <t>（調査対象期間）</t>
    </r>
    <rPh sb="5" eb="11">
      <t>チョウサタイショウキカン</t>
    </rPh>
    <phoneticPr fontId="2"/>
  </si>
  <si>
    <r>
      <t xml:space="preserve">BOD
</t>
    </r>
    <r>
      <rPr>
        <sz val="9"/>
        <color theme="1"/>
        <rFont val="Meiryo UI"/>
        <family val="3"/>
        <charset val="128"/>
      </rPr>
      <t>（生物化学的酸素要求量）</t>
    </r>
    <rPh sb="5" eb="7">
      <t>セイブツ</t>
    </rPh>
    <rPh sb="7" eb="9">
      <t>カガク</t>
    </rPh>
    <rPh sb="9" eb="10">
      <t>テキ</t>
    </rPh>
    <rPh sb="10" eb="12">
      <t>サンソ</t>
    </rPh>
    <rPh sb="12" eb="14">
      <t>ヨウキュウ</t>
    </rPh>
    <rPh sb="14" eb="15">
      <t>リョウ</t>
    </rPh>
    <phoneticPr fontId="2"/>
  </si>
  <si>
    <t>埋立地での雨水の影響</t>
    <rPh sb="0" eb="2">
      <t>ウメタテ</t>
    </rPh>
    <rPh sb="2" eb="3">
      <t>チ</t>
    </rPh>
    <rPh sb="5" eb="7">
      <t>ウスイ</t>
    </rPh>
    <phoneticPr fontId="2"/>
  </si>
  <si>
    <r>
      <t xml:space="preserve">講じている措置内容
</t>
    </r>
    <r>
      <rPr>
        <sz val="9"/>
        <color theme="1"/>
        <rFont val="Meiryo UI"/>
        <family val="3"/>
        <charset val="128"/>
      </rPr>
      <t>※屋根を付けている等</t>
    </r>
    <rPh sb="19" eb="20">
      <t>トウ</t>
    </rPh>
    <phoneticPr fontId="2"/>
  </si>
  <si>
    <t>アンモニア、アンモニウム化合物、亜硝酸化合物及び硝酸化合物</t>
    <phoneticPr fontId="2"/>
  </si>
  <si>
    <t>六価クロム化合物</t>
    <rPh sb="0" eb="2">
      <t>ロッカ</t>
    </rPh>
    <rPh sb="5" eb="8">
      <t>カゴウブツ</t>
    </rPh>
    <phoneticPr fontId="2"/>
  </si>
  <si>
    <r>
      <t xml:space="preserve">埋立地への散水の有無　
</t>
    </r>
    <r>
      <rPr>
        <b/>
        <sz val="12"/>
        <color rgb="FFC85A00"/>
        <rFont val="Meiryo UI"/>
        <family val="3"/>
        <charset val="128"/>
      </rPr>
      <t xml:space="preserve">（埋立場所内への散水であることに注意）
</t>
    </r>
    <rPh sb="13" eb="15">
      <t>ウメタテ</t>
    </rPh>
    <rPh sb="15" eb="17">
      <t>バショ</t>
    </rPh>
    <rPh sb="17" eb="18">
      <t>ナイ</t>
    </rPh>
    <rPh sb="20" eb="22">
      <t>サンスイ</t>
    </rPh>
    <rPh sb="28" eb="30">
      <t>チュウイ</t>
    </rPh>
    <phoneticPr fontId="2"/>
  </si>
  <si>
    <r>
      <t>放流水のほう素及びその化合物等の水質検査結果</t>
    </r>
    <r>
      <rPr>
        <b/>
        <sz val="12"/>
        <color rgb="FFC85A00"/>
        <rFont val="Meiryo UI"/>
        <family val="3"/>
        <charset val="128"/>
      </rPr>
      <t>（調査対象期間）
（(16)で「1.有」を選択した場合のみ回答）</t>
    </r>
    <r>
      <rPr>
        <sz val="12"/>
        <color theme="1"/>
        <rFont val="Meiryo UI"/>
        <family val="3"/>
        <charset val="128"/>
      </rPr>
      <t xml:space="preserve">
（「ほう素及びその化合物」、「ふっ素及びその化合物」、「アンモニア、アンモニウム化合物、亜硝酸化合物及び硝酸化合物」、｢1,4-ジオキサン｣、「カドミウム及びその化合物」、「トリクロロエチレン」、「大腸菌数」、「六価クロム化合物」）
※該当するものに必要事項を記入してください。</t>
    </r>
    <rPh sb="14" eb="15">
      <t>トウ</t>
    </rPh>
    <rPh sb="20" eb="22">
      <t>ケッカ</t>
    </rPh>
    <phoneticPr fontId="2"/>
  </si>
  <si>
    <r>
      <t>放流水のダイオキシン類測定結果</t>
    </r>
    <r>
      <rPr>
        <b/>
        <sz val="12"/>
        <color rgb="FFC85A00"/>
        <rFont val="Meiryo UI"/>
        <family val="3"/>
        <charset val="128"/>
      </rPr>
      <t>（調査対象期間）
（(16)で「1.有」を選択した場合のみ回答）</t>
    </r>
    <r>
      <rPr>
        <sz val="12"/>
        <color theme="1"/>
        <rFont val="Meiryo UI"/>
        <family val="3"/>
        <charset val="128"/>
      </rPr>
      <t xml:space="preserve">
※該当するものに○を選択し、必要事項を記入してください。</t>
    </r>
    <rPh sb="11" eb="13">
      <t>ソクテイ</t>
    </rPh>
    <rPh sb="13" eb="15">
      <t>ケッカ</t>
    </rPh>
    <rPh sb="58" eb="60">
      <t>センタク</t>
    </rPh>
    <phoneticPr fontId="2"/>
  </si>
  <si>
    <t>・測定ありの場合：
※測定結果を下記の表に記入してください。
※調査対象期間中の測定結果について、自主測定及び結果が通知されている行政検査の全てを記入してください。
※TEF(2006)（別表１）を用いた値を記入して下さい。
※１回のみ測定した場合は、同じ測定値を平均値と最大値の両方に記入してください。
※基準値は数字のみ記入してください。</t>
    <rPh sb="1" eb="3">
      <t>ソクテイ</t>
    </rPh>
    <rPh sb="6" eb="8">
      <t>バアイ</t>
    </rPh>
    <rPh sb="32" eb="34">
      <t>チョウサ</t>
    </rPh>
    <rPh sb="34" eb="36">
      <t>タイショウ</t>
    </rPh>
    <rPh sb="36" eb="39">
      <t>キカンチュウ</t>
    </rPh>
    <rPh sb="51" eb="53">
      <t>ソクテイ</t>
    </rPh>
    <rPh sb="95" eb="96">
      <t>ヒョウキニュウ</t>
    </rPh>
    <phoneticPr fontId="2"/>
  </si>
  <si>
    <r>
      <t xml:space="preserve">建設汚泥の受入条件
</t>
    </r>
    <r>
      <rPr>
        <b/>
        <sz val="12"/>
        <color rgb="FFC85A00"/>
        <rFont val="Meiryo UI"/>
        <family val="3"/>
        <charset val="128"/>
      </rPr>
      <t xml:space="preserve">（(30)で「1.有」を選択した場合のみ回答）
</t>
    </r>
    <r>
      <rPr>
        <sz val="10"/>
        <color theme="1"/>
        <rFont val="Meiryo UI"/>
        <family val="3"/>
        <charset val="128"/>
      </rPr>
      <t>※該当するものに○、必要事項を記入してください。
※残余埋立容量を考慮し、明確な上限値を決めていない場合→「上限無し」</t>
    </r>
    <rPh sb="19" eb="20">
      <t>アリ</t>
    </rPh>
    <rPh sb="22" eb="24">
      <t>センタク</t>
    </rPh>
    <rPh sb="30" eb="32">
      <t>カイトウ</t>
    </rPh>
    <phoneticPr fontId="2"/>
  </si>
  <si>
    <r>
      <t xml:space="preserve">建設汚泥（中間処理を行ったものを含む）の受入有無
</t>
    </r>
    <r>
      <rPr>
        <b/>
        <sz val="12"/>
        <color rgb="FFC85A00"/>
        <rFont val="Meiryo UI"/>
        <family val="3"/>
        <charset val="128"/>
      </rPr>
      <t>（調査対象期間）</t>
    </r>
    <r>
      <rPr>
        <sz val="12"/>
        <color theme="1"/>
        <rFont val="Meiryo UI"/>
        <family val="3"/>
        <charset val="128"/>
      </rPr>
      <t xml:space="preserve">
</t>
    </r>
    <r>
      <rPr>
        <sz val="9"/>
        <color theme="1"/>
        <rFont val="Meiryo UI"/>
        <family val="3"/>
        <charset val="128"/>
      </rPr>
      <t xml:space="preserve">（補足）
</t>
    </r>
    <r>
      <rPr>
        <sz val="10"/>
        <color theme="1"/>
        <rFont val="Meiryo UI"/>
        <family val="3"/>
        <charset val="128"/>
      </rPr>
      <t>※受け入れの実績はないが、受け入れ体制が整っている→「1.有」
※中間処理施設として受け入れ、その後他の処分場に排出している→「0.無」
※中間処理施設として受け入れており、その後自社で埋め立てをしている→「1.有」
※中間処理だけでなく、直接の埋め立ても行っている→「1.有」</t>
    </r>
    <phoneticPr fontId="2"/>
  </si>
  <si>
    <r>
      <t xml:space="preserve">建設汚泥の年間（又は日単位、月単位）の受入可能量
</t>
    </r>
    <r>
      <rPr>
        <b/>
        <sz val="12"/>
        <color rgb="FFC85A00"/>
        <rFont val="Meiryo UI"/>
        <family val="3"/>
        <charset val="128"/>
      </rPr>
      <t>（(30)で「1.有」を選択した場合のみ回答）</t>
    </r>
    <r>
      <rPr>
        <b/>
        <sz val="11"/>
        <color rgb="FFC85A00"/>
        <rFont val="Meiryo UI"/>
        <family val="3"/>
        <charset val="128"/>
      </rPr>
      <t xml:space="preserve">
</t>
    </r>
    <r>
      <rPr>
        <sz val="10"/>
        <color theme="1"/>
        <rFont val="Meiryo UI"/>
        <family val="3"/>
        <charset val="128"/>
      </rPr>
      <t>※該当するものに○、必要事項を記入してください。</t>
    </r>
    <phoneticPr fontId="2"/>
  </si>
  <si>
    <r>
      <t xml:space="preserve">c.その他
</t>
    </r>
    <r>
      <rPr>
        <sz val="9"/>
        <color theme="1"/>
        <rFont val="Meiryo UI"/>
        <family val="3"/>
        <charset val="128"/>
      </rPr>
      <t>（第三者、運営・管理者が出資するSPCなど、具体的に記入する）</t>
    </r>
    <rPh sb="28" eb="31">
      <t>グタイテキ</t>
    </rPh>
    <rPh sb="32" eb="34">
      <t>キニュウ</t>
    </rPh>
    <phoneticPr fontId="2"/>
  </si>
  <si>
    <r>
      <t xml:space="preserve">設置場所
</t>
    </r>
    <r>
      <rPr>
        <sz val="9"/>
        <color theme="1"/>
        <rFont val="Meiryo UI"/>
        <family val="3"/>
        <charset val="128"/>
      </rPr>
      <t>※該当する箇所に○
※「d.その他」の場合は、具体的な設置個所を記入</t>
    </r>
    <rPh sb="6" eb="8">
      <t>ガイトウ</t>
    </rPh>
    <rPh sb="10" eb="12">
      <t>カショ</t>
    </rPh>
    <rPh sb="21" eb="22">
      <t>タ</t>
    </rPh>
    <rPh sb="24" eb="26">
      <t>バアイ</t>
    </rPh>
    <rPh sb="28" eb="30">
      <t>グタイ</t>
    </rPh>
    <rPh sb="30" eb="31">
      <t>テキ</t>
    </rPh>
    <rPh sb="32" eb="34">
      <t>セッチ</t>
    </rPh>
    <rPh sb="34" eb="36">
      <t>カショ</t>
    </rPh>
    <rPh sb="37" eb="39">
      <t>キニュウ</t>
    </rPh>
    <phoneticPr fontId="2"/>
  </si>
  <si>
    <r>
      <t xml:space="preserve">発電事業主体
</t>
    </r>
    <r>
      <rPr>
        <sz val="9"/>
        <color theme="1"/>
        <rFont val="Meiryo UI"/>
        <family val="3"/>
        <charset val="128"/>
      </rPr>
      <t>※該当する箇所に○
※「c.その他」の場合は、具体的な設置個所を記入</t>
    </r>
    <rPh sb="23" eb="24">
      <t>タ</t>
    </rPh>
    <rPh sb="26" eb="28">
      <t>バアイ</t>
    </rPh>
    <phoneticPr fontId="2"/>
  </si>
  <si>
    <t>埋立地での雨水の影響</t>
    <rPh sb="0" eb="3">
      <t>ウメタテチ</t>
    </rPh>
    <rPh sb="5" eb="7">
      <t>ウスイ</t>
    </rPh>
    <rPh sb="8" eb="10">
      <t>エイキョウ</t>
    </rPh>
    <phoneticPr fontId="4"/>
  </si>
  <si>
    <t>大腸菌数
（CFU/mL）</t>
  </si>
  <si>
    <t>未測定の項目及び理由</t>
    <phoneticPr fontId="2"/>
  </si>
  <si>
    <t>・「設置者名」～「備考」までのデータを選択して「コピー」し、「xxx○○○R8処分場（R7実績）_既存.xlsx」の「調査票（管理型）」シートのプレ入力に対応する「設置者名」の列から「値貼り付け」してください。</t>
    <rPh sb="49" eb="51">
      <t>キゾン</t>
    </rPh>
    <rPh sb="59" eb="62">
      <t>チョウサヒョウ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</si>
</sst>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mm/dd"/>
    <numFmt numFmtId="177" formatCode="yyyy/m/d;@"/>
    <numFmt numFmtId="178" formatCode="#,##0_ ;[Red]\-#,##0\ "/>
    <numFmt numFmtId="179" formatCode="0_);[Red]\(0\)"/>
  </numFmts>
  <fonts count="59" x14ac:knownFonts="1">
    <font>
      <sz val="11"/>
      <color theme="1"/>
      <name val="游ゴシック"/>
      <family val="2"/>
      <charset val="128"/>
      <scheme val="minor"/>
    </font>
    <font>
      <sz val="12"/>
      <color rgb="FF000000"/>
      <name val="Meiryo UI"/>
      <family val="3"/>
      <charset val="128"/>
    </font>
    <font>
      <sz val="6"/>
      <name val="游ゴシック"/>
      <family val="2"/>
      <charset val="128"/>
      <scheme val="minor"/>
    </font>
    <font>
      <sz val="12"/>
      <color rgb="FF00B050"/>
      <name val="Meiryo UI"/>
      <family val="3"/>
      <charset val="128"/>
    </font>
    <font>
      <sz val="6"/>
      <name val="ＭＳ Ｐゴシック"/>
      <family val="3"/>
      <charset val="128"/>
    </font>
    <font>
      <sz val="6"/>
      <name val="ＭＳ Ｐ明朝"/>
      <family val="1"/>
      <charset val="128"/>
    </font>
    <font>
      <sz val="11"/>
      <name val="ＭＳ Ｐゴシック"/>
      <family val="3"/>
      <charset val="128"/>
    </font>
    <font>
      <sz val="12"/>
      <color theme="1"/>
      <name val="Meiryo UI"/>
      <family val="3"/>
      <charset val="128"/>
    </font>
    <font>
      <sz val="11"/>
      <color theme="1"/>
      <name val="游ゴシック"/>
      <family val="2"/>
      <charset val="128"/>
      <scheme val="minor"/>
    </font>
    <font>
      <sz val="9"/>
      <color indexed="8"/>
      <name val="ＭＳ Ｐゴシック"/>
      <family val="3"/>
      <charset val="128"/>
    </font>
    <font>
      <sz val="12"/>
      <name val="Meiryo UI"/>
      <family val="3"/>
      <charset val="128"/>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9"/>
      <color rgb="FF000000"/>
      <name val="Meiryo UI"/>
      <family val="3"/>
      <charset val="128"/>
    </font>
    <font>
      <sz val="9"/>
      <color theme="1"/>
      <name val="Meiryo UI"/>
      <family val="3"/>
      <charset val="128"/>
    </font>
    <font>
      <sz val="9"/>
      <name val="Meiryo UI"/>
      <family val="3"/>
      <charset val="128"/>
    </font>
    <font>
      <vertAlign val="superscript"/>
      <sz val="12"/>
      <color rgb="FF000000"/>
      <name val="Meiryo UI"/>
      <family val="3"/>
      <charset val="128"/>
    </font>
    <font>
      <sz val="11"/>
      <color theme="1"/>
      <name val="游ゴシック"/>
      <family val="3"/>
      <charset val="128"/>
      <scheme val="minor"/>
    </font>
    <font>
      <sz val="8"/>
      <name val="游ゴシック"/>
      <family val="3"/>
      <charset val="128"/>
      <scheme val="minor"/>
    </font>
    <font>
      <sz val="11"/>
      <color theme="1"/>
      <name val="Meiryo UI"/>
      <family val="3"/>
      <charset val="128"/>
    </font>
    <font>
      <sz val="10"/>
      <name val="游ゴシック"/>
      <family val="3"/>
      <charset val="128"/>
      <scheme val="minor"/>
    </font>
    <font>
      <vertAlign val="superscript"/>
      <sz val="11"/>
      <name val="游ゴシック"/>
      <family val="3"/>
      <charset val="128"/>
      <scheme val="minor"/>
    </font>
    <font>
      <sz val="11"/>
      <name val="游ゴシック"/>
      <family val="3"/>
      <charset val="128"/>
      <scheme val="minor"/>
    </font>
    <font>
      <vertAlign val="superscript"/>
      <sz val="10"/>
      <name val="游ゴシック"/>
      <family val="3"/>
      <charset val="128"/>
      <scheme val="minor"/>
    </font>
    <font>
      <b/>
      <sz val="11"/>
      <color rgb="FFFF0000"/>
      <name val="游ゴシック"/>
      <family val="3"/>
      <charset val="128"/>
      <scheme val="minor"/>
    </font>
    <font>
      <sz val="12"/>
      <color theme="0" tint="-0.14999847407452621"/>
      <name val="Meiryo UI"/>
      <family val="3"/>
      <charset val="128"/>
    </font>
    <font>
      <b/>
      <sz val="11"/>
      <color theme="1"/>
      <name val="游ゴシック"/>
      <family val="3"/>
      <charset val="128"/>
      <scheme val="minor"/>
    </font>
    <font>
      <sz val="16"/>
      <color rgb="FF000000"/>
      <name val="Meiryo UI"/>
      <family val="3"/>
      <charset val="128"/>
    </font>
    <font>
      <b/>
      <sz val="16"/>
      <color rgb="FF000000"/>
      <name val="Meiryo UI"/>
      <family val="3"/>
      <charset val="128"/>
    </font>
    <font>
      <b/>
      <sz val="16"/>
      <color theme="1"/>
      <name val="Meiryo UI"/>
      <family val="3"/>
      <charset val="128"/>
    </font>
    <font>
      <sz val="16"/>
      <color theme="1"/>
      <name val="Meiryo UI"/>
      <family val="3"/>
      <charset val="128"/>
    </font>
    <font>
      <u/>
      <sz val="11"/>
      <color theme="10"/>
      <name val="游ゴシック"/>
      <family val="2"/>
      <charset val="128"/>
      <scheme val="minor"/>
    </font>
    <font>
      <sz val="16"/>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font>
    <font>
      <vertAlign val="superscript"/>
      <sz val="11"/>
      <name val="游ゴシック"/>
      <family val="3"/>
      <charset val="128"/>
    </font>
    <font>
      <sz val="11"/>
      <name val="游ゴシック"/>
      <family val="3"/>
      <charset val="128"/>
    </font>
    <font>
      <vertAlign val="superscript"/>
      <sz val="11"/>
      <color theme="1"/>
      <name val="游ゴシック"/>
      <family val="3"/>
      <charset val="128"/>
      <scheme val="minor"/>
    </font>
    <font>
      <b/>
      <sz val="10"/>
      <color theme="0"/>
      <name val="游ゴシック"/>
      <family val="3"/>
      <charset val="128"/>
      <scheme val="minor"/>
    </font>
    <font>
      <u/>
      <sz val="14"/>
      <color theme="10"/>
      <name val="Meiryo UI"/>
      <family val="3"/>
      <charset val="128"/>
    </font>
    <font>
      <sz val="14"/>
      <color theme="1"/>
      <name val="Meiryo UI"/>
      <family val="3"/>
      <charset val="128"/>
    </font>
    <font>
      <b/>
      <sz val="12"/>
      <color rgb="FFC81E1E"/>
      <name val="游ゴシック"/>
      <family val="2"/>
      <charset val="128"/>
      <scheme val="minor"/>
    </font>
    <font>
      <b/>
      <sz val="9"/>
      <color rgb="FFC81E1E"/>
      <name val="ＭＳ Ｐゴシック"/>
      <family val="3"/>
      <charset val="128"/>
    </font>
    <font>
      <b/>
      <sz val="12"/>
      <color rgb="FFC81E1E"/>
      <name val="Meiryo UI"/>
      <family val="3"/>
      <charset val="128"/>
    </font>
    <font>
      <b/>
      <sz val="8"/>
      <color rgb="FFC81E1E"/>
      <name val="ＭＳ Ｐゴシック"/>
      <family val="3"/>
      <charset val="128"/>
    </font>
    <font>
      <b/>
      <sz val="16"/>
      <color rgb="FFC81E1E"/>
      <name val="Meiryo UI"/>
      <family val="3"/>
      <charset val="128"/>
    </font>
    <font>
      <sz val="12"/>
      <color rgb="FF00B050"/>
      <name val="游ゴシック"/>
      <family val="3"/>
      <charset val="128"/>
      <scheme val="minor"/>
    </font>
    <font>
      <b/>
      <sz val="12"/>
      <color rgb="FFC85A00"/>
      <name val="Meiryo UI"/>
      <family val="3"/>
      <charset val="128"/>
    </font>
    <font>
      <sz val="12"/>
      <color rgb="FFC81E1E"/>
      <name val="游ゴシック"/>
      <family val="2"/>
      <charset val="128"/>
      <scheme val="minor"/>
    </font>
    <font>
      <b/>
      <sz val="6"/>
      <color rgb="FFC81E1E"/>
      <name val="ＭＳ Ｐゴシック"/>
      <family val="3"/>
      <charset val="128"/>
    </font>
    <font>
      <sz val="9"/>
      <color theme="1"/>
      <name val="游ゴシック"/>
      <family val="3"/>
      <charset val="128"/>
    </font>
    <font>
      <sz val="10"/>
      <color theme="1"/>
      <name val="游ゴシック"/>
      <family val="3"/>
      <charset val="128"/>
    </font>
    <font>
      <b/>
      <sz val="11"/>
      <color rgb="FFFF0000"/>
      <name val="游ゴシック"/>
      <family val="3"/>
      <charset val="128"/>
    </font>
    <font>
      <b/>
      <sz val="11"/>
      <name val="游ゴシック"/>
      <family val="3"/>
      <charset val="128"/>
    </font>
    <font>
      <b/>
      <sz val="11"/>
      <color rgb="FFC85A00"/>
      <name val="Meiryo UI"/>
      <family val="3"/>
      <charset val="128"/>
    </font>
    <font>
      <sz val="10"/>
      <color theme="1"/>
      <name val="Meiryo UI"/>
      <family val="3"/>
      <charset val="128"/>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CD5B4"/>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dotted">
        <color indexed="64"/>
      </left>
      <right style="thin">
        <color indexed="64"/>
      </right>
      <top style="dotted">
        <color indexed="64"/>
      </top>
      <bottom/>
      <diagonal/>
    </border>
    <border>
      <left/>
      <right style="thin">
        <color indexed="64"/>
      </right>
      <top style="thin">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6">
    <xf numFmtId="0" fontId="0" fillId="0" borderId="0">
      <alignment vertical="center"/>
    </xf>
    <xf numFmtId="6" fontId="6" fillId="0" borderId="0" applyFont="0" applyFill="0" applyBorder="0" applyAlignment="0" applyProtection="0"/>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xf numFmtId="0" fontId="33" fillId="0" borderId="0" applyNumberFormat="0" applyFill="0" applyBorder="0" applyAlignment="0" applyProtection="0">
      <alignment vertical="center"/>
    </xf>
  </cellStyleXfs>
  <cellXfs count="739">
    <xf numFmtId="0" fontId="0" fillId="0" borderId="0" xfId="0">
      <alignment vertical="center"/>
    </xf>
    <xf numFmtId="49" fontId="7" fillId="3" borderId="0" xfId="0" applyNumberFormat="1" applyFont="1" applyFill="1">
      <alignment vertical="center"/>
    </xf>
    <xf numFmtId="0" fontId="11" fillId="3" borderId="0" xfId="0" applyFont="1" applyFill="1">
      <alignment vertical="center"/>
    </xf>
    <xf numFmtId="49" fontId="7" fillId="5" borderId="0" xfId="0" applyNumberFormat="1" applyFont="1" applyFill="1">
      <alignment vertical="center"/>
    </xf>
    <xf numFmtId="0" fontId="11" fillId="5" borderId="0" xfId="0" applyFont="1" applyFill="1">
      <alignment vertical="center"/>
    </xf>
    <xf numFmtId="0" fontId="12" fillId="3" borderId="0" xfId="0" applyFont="1" applyFill="1">
      <alignment vertical="center"/>
    </xf>
    <xf numFmtId="49" fontId="11" fillId="3" borderId="0" xfId="0" applyNumberFormat="1" applyFont="1" applyFill="1">
      <alignment vertical="center"/>
    </xf>
    <xf numFmtId="49" fontId="11" fillId="3" borderId="0" xfId="0" applyNumberFormat="1" applyFont="1" applyFill="1" applyAlignment="1">
      <alignment vertical="top"/>
    </xf>
    <xf numFmtId="49" fontId="7" fillId="3" borderId="0" xfId="0" applyNumberFormat="1" applyFont="1" applyFill="1" applyAlignment="1">
      <alignment vertical="top"/>
    </xf>
    <xf numFmtId="0" fontId="7" fillId="3" borderId="0" xfId="0" applyFont="1" applyFill="1" applyAlignment="1">
      <alignment horizontal="left" vertical="center"/>
    </xf>
    <xf numFmtId="0" fontId="7" fillId="3" borderId="0" xfId="0" applyFont="1" applyFill="1" applyAlignment="1">
      <alignment horizontal="center" vertical="center"/>
    </xf>
    <xf numFmtId="0" fontId="7" fillId="3" borderId="14" xfId="0" applyFont="1" applyFill="1" applyBorder="1" applyAlignment="1">
      <alignment horizontal="center" vertical="center"/>
    </xf>
    <xf numFmtId="0" fontId="7" fillId="3" borderId="0" xfId="0" applyFont="1" applyFill="1" applyAlignment="1">
      <alignment vertical="center" wrapText="1"/>
    </xf>
    <xf numFmtId="0" fontId="7" fillId="3" borderId="0" xfId="0" applyFont="1" applyFill="1">
      <alignment vertical="center"/>
    </xf>
    <xf numFmtId="0" fontId="7" fillId="4" borderId="1" xfId="0" applyFont="1" applyFill="1" applyBorder="1">
      <alignment vertical="center"/>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49" fontId="7" fillId="4" borderId="5" xfId="0" applyNumberFormat="1" applyFont="1" applyFill="1" applyBorder="1" applyAlignment="1">
      <alignment horizontal="left" vertical="center"/>
    </xf>
    <xf numFmtId="0" fontId="7" fillId="4" borderId="48" xfId="0" applyFont="1" applyFill="1" applyBorder="1">
      <alignment vertical="center"/>
    </xf>
    <xf numFmtId="0" fontId="11" fillId="3" borderId="0" xfId="0" applyFont="1" applyFill="1" applyAlignment="1">
      <alignment horizontal="left" vertical="center"/>
    </xf>
    <xf numFmtId="0" fontId="11" fillId="3" borderId="0" xfId="0" applyFont="1" applyFill="1" applyAlignment="1">
      <alignment vertical="center" wrapText="1"/>
    </xf>
    <xf numFmtId="49" fontId="7" fillId="3" borderId="0" xfId="0" applyNumberFormat="1" applyFont="1" applyFill="1" applyAlignment="1">
      <alignment horizontal="left" vertical="center"/>
    </xf>
    <xf numFmtId="49" fontId="1" fillId="2" borderId="1" xfId="0" applyNumberFormat="1" applyFont="1" applyFill="1" applyBorder="1" applyAlignment="1">
      <alignment horizontal="left" vertical="center" wrapText="1"/>
    </xf>
    <xf numFmtId="0" fontId="15" fillId="2" borderId="6" xfId="0" applyFont="1" applyFill="1" applyBorder="1" applyAlignment="1">
      <alignment vertical="center" wrapText="1"/>
    </xf>
    <xf numFmtId="0" fontId="15" fillId="2" borderId="1" xfId="0" applyFont="1" applyFill="1" applyBorder="1" applyAlignment="1">
      <alignment horizontal="center" vertical="center" wrapText="1"/>
    </xf>
    <xf numFmtId="38" fontId="22" fillId="3" borderId="1" xfId="2" applyFont="1" applyFill="1" applyBorder="1" applyAlignment="1" applyProtection="1">
      <alignment horizontal="center" vertical="center" wrapText="1"/>
    </xf>
    <xf numFmtId="0" fontId="19" fillId="0" borderId="0" xfId="0" applyFont="1">
      <alignment vertical="center"/>
    </xf>
    <xf numFmtId="0" fontId="19" fillId="3" borderId="11" xfId="4" applyFont="1" applyFill="1" applyBorder="1" applyAlignment="1">
      <alignment horizontal="left" vertical="center"/>
    </xf>
    <xf numFmtId="38" fontId="19" fillId="3" borderId="11" xfId="2" applyFont="1" applyFill="1" applyBorder="1" applyAlignment="1" applyProtection="1">
      <alignment horizontal="left" vertical="center"/>
    </xf>
    <xf numFmtId="38" fontId="19" fillId="3" borderId="7" xfId="2" applyFont="1" applyFill="1" applyBorder="1" applyAlignment="1" applyProtection="1">
      <alignment horizontal="left" vertical="center"/>
    </xf>
    <xf numFmtId="0" fontId="19" fillId="3" borderId="7" xfId="0" applyFont="1" applyFill="1" applyBorder="1">
      <alignment vertical="center"/>
    </xf>
    <xf numFmtId="38" fontId="19" fillId="3" borderId="2" xfId="2" applyFont="1" applyFill="1" applyBorder="1" applyAlignment="1" applyProtection="1">
      <alignment horizontal="left" vertical="center"/>
    </xf>
    <xf numFmtId="38" fontId="19" fillId="3" borderId="6" xfId="2" applyFont="1" applyFill="1" applyBorder="1" applyAlignment="1" applyProtection="1">
      <alignment vertical="center"/>
    </xf>
    <xf numFmtId="38" fontId="19" fillId="3" borderId="2" xfId="2" quotePrefix="1" applyFont="1" applyFill="1" applyBorder="1" applyAlignment="1" applyProtection="1">
      <alignment horizontal="left" vertical="center"/>
    </xf>
    <xf numFmtId="38" fontId="19" fillId="3" borderId="7" xfId="2" quotePrefix="1" applyFont="1" applyFill="1" applyBorder="1" applyAlignment="1" applyProtection="1">
      <alignment horizontal="left" vertical="center"/>
    </xf>
    <xf numFmtId="0" fontId="19" fillId="3" borderId="58" xfId="0" applyFont="1" applyFill="1" applyBorder="1" applyAlignment="1">
      <alignment vertical="center" wrapText="1"/>
    </xf>
    <xf numFmtId="0" fontId="19" fillId="3" borderId="59" xfId="0" applyFont="1" applyFill="1" applyBorder="1" applyAlignment="1">
      <alignment horizontal="center" vertical="center" wrapText="1"/>
    </xf>
    <xf numFmtId="0" fontId="19" fillId="3" borderId="60" xfId="4" applyFont="1" applyFill="1" applyBorder="1" applyAlignment="1">
      <alignment horizontal="center" vertical="center" wrapText="1"/>
    </xf>
    <xf numFmtId="0" fontId="19" fillId="3" borderId="59" xfId="4" applyFont="1" applyFill="1" applyBorder="1" applyAlignment="1">
      <alignment vertical="center" shrinkToFit="1"/>
    </xf>
    <xf numFmtId="0" fontId="19" fillId="3" borderId="8" xfId="4" applyFont="1" applyFill="1" applyBorder="1" applyAlignment="1">
      <alignment horizontal="center" vertical="center" textRotation="255" wrapText="1"/>
    </xf>
    <xf numFmtId="0" fontId="19" fillId="0" borderId="1" xfId="0" applyFont="1" applyBorder="1">
      <alignment vertical="center"/>
    </xf>
    <xf numFmtId="49" fontId="19" fillId="3" borderId="1" xfId="0" applyNumberFormat="1" applyFont="1" applyFill="1" applyBorder="1">
      <alignment vertical="center"/>
    </xf>
    <xf numFmtId="0" fontId="19" fillId="3" borderId="1" xfId="0" applyFont="1" applyFill="1" applyBorder="1" applyAlignment="1">
      <alignment horizontal="left" vertical="center" shrinkToFit="1"/>
    </xf>
    <xf numFmtId="1" fontId="19" fillId="3" borderId="11" xfId="3" applyNumberFormat="1" applyFont="1" applyFill="1" applyBorder="1" applyAlignment="1" applyProtection="1">
      <alignment vertical="center"/>
    </xf>
    <xf numFmtId="0" fontId="19" fillId="3" borderId="4" xfId="0" applyFont="1" applyFill="1" applyBorder="1" applyAlignment="1">
      <alignment horizontal="center" vertical="center" wrapText="1"/>
    </xf>
    <xf numFmtId="0" fontId="19" fillId="3" borderId="5" xfId="0" applyFont="1" applyFill="1" applyBorder="1" applyAlignment="1">
      <alignment horizontal="center" vertical="center" shrinkToFit="1"/>
    </xf>
    <xf numFmtId="0" fontId="19" fillId="3" borderId="5" xfId="0" applyFont="1" applyFill="1" applyBorder="1" applyAlignment="1">
      <alignment horizontal="center" vertical="center" wrapText="1"/>
    </xf>
    <xf numFmtId="0" fontId="19" fillId="3" borderId="1" xfId="0" applyFont="1" applyFill="1" applyBorder="1" applyAlignment="1">
      <alignment horizontal="center" vertical="center" shrinkToFit="1"/>
    </xf>
    <xf numFmtId="0" fontId="19" fillId="3" borderId="6" xfId="0" applyFont="1" applyFill="1" applyBorder="1">
      <alignment vertical="center"/>
    </xf>
    <xf numFmtId="0" fontId="19" fillId="3" borderId="10" xfId="0" applyFont="1" applyFill="1" applyBorder="1">
      <alignment vertical="center"/>
    </xf>
    <xf numFmtId="0" fontId="19" fillId="3" borderId="7" xfId="0" applyFont="1" applyFill="1" applyBorder="1" applyAlignment="1">
      <alignment horizontal="center" vertical="center" wrapText="1"/>
    </xf>
    <xf numFmtId="0" fontId="19" fillId="3" borderId="2" xfId="0" applyFont="1" applyFill="1" applyBorder="1" applyAlignment="1">
      <alignment horizontal="left" vertical="center" wrapText="1"/>
    </xf>
    <xf numFmtId="38" fontId="19" fillId="3" borderId="6" xfId="2" quotePrefix="1" applyFont="1" applyFill="1" applyBorder="1" applyAlignment="1" applyProtection="1">
      <alignment vertical="center"/>
    </xf>
    <xf numFmtId="38" fontId="19" fillId="3" borderId="7" xfId="2" quotePrefix="1" applyFont="1" applyFill="1" applyBorder="1" applyAlignment="1" applyProtection="1">
      <alignment vertical="center"/>
    </xf>
    <xf numFmtId="38" fontId="19" fillId="3" borderId="2" xfId="2" quotePrefix="1" applyFont="1" applyFill="1" applyBorder="1" applyAlignment="1" applyProtection="1">
      <alignment vertical="center"/>
    </xf>
    <xf numFmtId="38" fontId="19" fillId="3" borderId="1" xfId="2" quotePrefix="1" applyFont="1" applyFill="1" applyBorder="1" applyAlignment="1" applyProtection="1">
      <alignment horizontal="left" vertical="center"/>
    </xf>
    <xf numFmtId="49" fontId="19" fillId="3" borderId="3" xfId="0" applyNumberFormat="1" applyFont="1" applyFill="1" applyBorder="1">
      <alignment vertical="center"/>
    </xf>
    <xf numFmtId="0" fontId="19" fillId="3" borderId="2"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4" xfId="4" applyFont="1" applyFill="1" applyBorder="1" applyAlignment="1">
      <alignment horizontal="center" vertical="center" wrapText="1"/>
    </xf>
    <xf numFmtId="0" fontId="19" fillId="3" borderId="14" xfId="0" applyFont="1" applyFill="1" applyBorder="1" applyAlignment="1">
      <alignment horizontal="center" vertical="center" wrapText="1"/>
    </xf>
    <xf numFmtId="38" fontId="19" fillId="3" borderId="5" xfId="2" applyFont="1" applyFill="1" applyBorder="1" applyAlignment="1" applyProtection="1">
      <alignment horizontal="center" vertical="center"/>
    </xf>
    <xf numFmtId="0" fontId="19" fillId="3" borderId="5" xfId="0" applyFont="1" applyFill="1" applyBorder="1" applyAlignment="1">
      <alignment horizontal="center" vertical="center"/>
    </xf>
    <xf numFmtId="0" fontId="19" fillId="3" borderId="13" xfId="0" applyFont="1" applyFill="1" applyBorder="1" applyAlignment="1">
      <alignment vertical="center" wrapText="1"/>
    </xf>
    <xf numFmtId="0" fontId="19" fillId="3" borderId="6" xfId="0" applyFont="1" applyFill="1" applyBorder="1" applyAlignment="1">
      <alignment horizontal="center" vertical="center" shrinkToFit="1"/>
    </xf>
    <xf numFmtId="0" fontId="19" fillId="3" borderId="9" xfId="4" applyFont="1" applyFill="1" applyBorder="1" applyAlignment="1">
      <alignment vertical="center" shrinkToFit="1"/>
    </xf>
    <xf numFmtId="0" fontId="19" fillId="3" borderId="59" xfId="4" applyFont="1" applyFill="1" applyBorder="1" applyAlignment="1">
      <alignment vertical="center" wrapText="1" shrinkToFit="1"/>
    </xf>
    <xf numFmtId="0" fontId="19" fillId="0" borderId="11" xfId="0" applyFont="1" applyBorder="1">
      <alignment vertical="center"/>
    </xf>
    <xf numFmtId="0" fontId="19" fillId="0" borderId="1" xfId="0" applyFont="1" applyBorder="1" applyAlignment="1">
      <alignment horizontal="right" vertical="center"/>
    </xf>
    <xf numFmtId="0" fontId="26" fillId="0" borderId="0" xfId="0" applyFont="1">
      <alignment vertical="center"/>
    </xf>
    <xf numFmtId="0" fontId="7" fillId="3" borderId="1"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19" fillId="0" borderId="1" xfId="0" applyFont="1" applyBorder="1" applyAlignment="1">
      <alignment vertical="center" shrinkToFit="1"/>
    </xf>
    <xf numFmtId="0" fontId="7" fillId="3" borderId="1" xfId="0" applyFont="1" applyFill="1" applyBorder="1" applyAlignment="1" applyProtection="1">
      <alignment horizontal="center" vertical="center" shrinkToFit="1"/>
      <protection locked="0"/>
    </xf>
    <xf numFmtId="0" fontId="28" fillId="0" borderId="0" xfId="0" applyFont="1">
      <alignment vertical="center"/>
    </xf>
    <xf numFmtId="0" fontId="19" fillId="3" borderId="3" xfId="4" applyFont="1" applyFill="1" applyBorder="1" applyAlignment="1">
      <alignment horizontal="center" vertical="center" wrapText="1"/>
    </xf>
    <xf numFmtId="0" fontId="19" fillId="3" borderId="5" xfId="4" applyFont="1" applyFill="1" applyBorder="1" applyAlignment="1">
      <alignment horizontal="center" vertical="center" wrapText="1"/>
    </xf>
    <xf numFmtId="0" fontId="19" fillId="3" borderId="9" xfId="4" applyFont="1" applyFill="1" applyBorder="1" applyAlignment="1">
      <alignment horizontal="center" vertical="center" shrinkToFit="1"/>
    </xf>
    <xf numFmtId="38" fontId="19" fillId="3" borderId="7" xfId="2" applyFont="1" applyFill="1" applyBorder="1" applyAlignment="1" applyProtection="1">
      <alignment vertical="center"/>
    </xf>
    <xf numFmtId="38" fontId="19" fillId="3" borderId="2" xfId="2" applyFont="1" applyFill="1" applyBorder="1" applyAlignment="1" applyProtection="1">
      <alignment vertical="center"/>
    </xf>
    <xf numFmtId="0" fontId="19" fillId="3" borderId="5" xfId="4" applyFont="1" applyFill="1" applyBorder="1" applyAlignment="1">
      <alignment vertical="center" wrapText="1"/>
    </xf>
    <xf numFmtId="0" fontId="30" fillId="0" borderId="0" xfId="0" applyFont="1">
      <alignment vertical="center"/>
    </xf>
    <xf numFmtId="49" fontId="31" fillId="3" borderId="0" xfId="0" applyNumberFormat="1" applyFont="1" applyFill="1">
      <alignment vertical="center"/>
    </xf>
    <xf numFmtId="49" fontId="32" fillId="3" borderId="0" xfId="0" applyNumberFormat="1" applyFont="1" applyFill="1">
      <alignment vertical="center"/>
    </xf>
    <xf numFmtId="177" fontId="19" fillId="0" borderId="1" xfId="0" applyNumberFormat="1" applyFont="1" applyBorder="1">
      <alignment vertical="center"/>
    </xf>
    <xf numFmtId="177" fontId="19" fillId="0" borderId="1" xfId="2" applyNumberFormat="1" applyFont="1" applyFill="1" applyBorder="1" applyAlignment="1" applyProtection="1">
      <alignment vertical="center"/>
    </xf>
    <xf numFmtId="0" fontId="19" fillId="3" borderId="59" xfId="4" applyFont="1" applyFill="1" applyBorder="1" applyAlignment="1">
      <alignment vertical="center" wrapText="1"/>
    </xf>
    <xf numFmtId="0" fontId="32" fillId="3" borderId="0" xfId="0" applyFont="1" applyFill="1" applyAlignment="1">
      <alignment horizontal="left" vertical="center"/>
    </xf>
    <xf numFmtId="49" fontId="32" fillId="3" borderId="0" xfId="0" applyNumberFormat="1" applyFont="1" applyFill="1" applyAlignment="1">
      <alignment horizontal="left" vertical="center"/>
    </xf>
    <xf numFmtId="0" fontId="34" fillId="3" borderId="0" xfId="0" applyFont="1" applyFill="1" applyAlignment="1">
      <alignment horizontal="center" vertical="center"/>
    </xf>
    <xf numFmtId="49" fontId="32" fillId="3" borderId="0" xfId="0" applyNumberFormat="1" applyFont="1" applyFill="1" applyAlignment="1">
      <alignment horizontal="left" vertical="center" indent="3"/>
    </xf>
    <xf numFmtId="0" fontId="35" fillId="3" borderId="1" xfId="0" applyFont="1" applyFill="1" applyBorder="1" applyAlignment="1">
      <alignment vertical="center" wrapText="1"/>
    </xf>
    <xf numFmtId="0" fontId="24" fillId="3" borderId="1" xfId="0" applyFont="1" applyFill="1" applyBorder="1" applyAlignment="1">
      <alignment horizontal="center" vertical="center" wrapText="1" shrinkToFit="1"/>
    </xf>
    <xf numFmtId="0" fontId="7" fillId="3" borderId="1" xfId="0" applyFont="1" applyFill="1" applyBorder="1" applyAlignment="1" applyProtection="1">
      <alignment horizontal="center" vertical="center" shrinkToFit="1"/>
      <protection locked="0"/>
    </xf>
    <xf numFmtId="0" fontId="19" fillId="3" borderId="5" xfId="0" applyFont="1" applyFill="1" applyBorder="1" applyAlignment="1">
      <alignment horizontal="center" vertical="center" shrinkToFit="1"/>
    </xf>
    <xf numFmtId="0" fontId="35" fillId="3" borderId="14" xfId="4" applyFont="1" applyFill="1" applyBorder="1" applyAlignment="1">
      <alignment horizontal="center" vertical="center" wrapText="1"/>
    </xf>
    <xf numFmtId="0" fontId="7" fillId="5" borderId="32" xfId="0" applyFont="1" applyFill="1" applyBorder="1" applyAlignment="1" applyProtection="1">
      <alignment horizontal="center" vertical="center"/>
      <protection locked="0"/>
    </xf>
    <xf numFmtId="0" fontId="7" fillId="3" borderId="0" xfId="0" applyFont="1" applyFill="1" applyAlignment="1">
      <alignment horizontal="right" vertical="center"/>
    </xf>
    <xf numFmtId="0" fontId="7" fillId="2" borderId="1" xfId="0" applyFont="1" applyFill="1" applyBorder="1">
      <alignment vertical="center"/>
    </xf>
    <xf numFmtId="0" fontId="16" fillId="2" borderId="1" xfId="0" applyFont="1" applyFill="1" applyBorder="1" applyAlignment="1">
      <alignment horizontal="center" vertical="center" wrapText="1"/>
    </xf>
    <xf numFmtId="0" fontId="7" fillId="2" borderId="75" xfId="0" applyFont="1" applyFill="1" applyBorder="1" applyAlignment="1">
      <alignment vertical="center" wrapText="1"/>
    </xf>
    <xf numFmtId="0" fontId="7" fillId="2" borderId="5" xfId="0" applyFont="1" applyFill="1" applyBorder="1" applyAlignment="1">
      <alignment vertical="center" wrapText="1"/>
    </xf>
    <xf numFmtId="49" fontId="7" fillId="2" borderId="5" xfId="0" applyNumberFormat="1" applyFont="1" applyFill="1" applyBorder="1" applyAlignment="1">
      <alignment horizontal="left" vertical="center"/>
    </xf>
    <xf numFmtId="49" fontId="7" fillId="2" borderId="48" xfId="0" applyNumberFormat="1" applyFont="1" applyFill="1" applyBorder="1">
      <alignment vertical="center"/>
    </xf>
    <xf numFmtId="0" fontId="11" fillId="2" borderId="80" xfId="0" applyFont="1" applyFill="1" applyBorder="1">
      <alignment vertical="center"/>
    </xf>
    <xf numFmtId="0" fontId="7" fillId="2" borderId="32" xfId="0" applyFont="1" applyFill="1" applyBorder="1">
      <alignment vertical="center"/>
    </xf>
    <xf numFmtId="0" fontId="7" fillId="2" borderId="21" xfId="0" applyFont="1" applyFill="1" applyBorder="1" applyAlignment="1">
      <alignment horizontal="left" vertical="center"/>
    </xf>
    <xf numFmtId="0" fontId="7" fillId="2" borderId="54" xfId="0" applyFont="1" applyFill="1" applyBorder="1" applyAlignment="1">
      <alignment vertical="center" textRotation="255"/>
    </xf>
    <xf numFmtId="0" fontId="7" fillId="2" borderId="48" xfId="0" applyFont="1" applyFill="1" applyBorder="1" applyAlignment="1">
      <alignment vertical="center" textRotation="255"/>
    </xf>
    <xf numFmtId="0" fontId="7" fillId="2" borderId="6" xfId="0" applyFont="1" applyFill="1" applyBorder="1">
      <alignment vertical="center"/>
    </xf>
    <xf numFmtId="0" fontId="7" fillId="2" borderId="2" xfId="0" applyFont="1" applyFill="1" applyBorder="1">
      <alignment vertical="center"/>
    </xf>
    <xf numFmtId="0" fontId="7" fillId="2" borderId="10" xfId="0" applyFont="1" applyFill="1" applyBorder="1">
      <alignment vertical="center"/>
    </xf>
    <xf numFmtId="0" fontId="7" fillId="2" borderId="12" xfId="0" applyFont="1" applyFill="1" applyBorder="1">
      <alignment vertical="center"/>
    </xf>
    <xf numFmtId="0" fontId="21" fillId="2" borderId="45" xfId="0" applyFont="1" applyFill="1" applyBorder="1" applyAlignment="1">
      <alignment vertical="center" wrapText="1"/>
    </xf>
    <xf numFmtId="0" fontId="21" fillId="2" borderId="44" xfId="0" applyFont="1" applyFill="1" applyBorder="1" applyAlignment="1">
      <alignment vertical="center" wrapText="1"/>
    </xf>
    <xf numFmtId="0" fontId="7" fillId="2" borderId="48" xfId="0" applyFont="1" applyFill="1" applyBorder="1">
      <alignment vertical="center"/>
    </xf>
    <xf numFmtId="0" fontId="7" fillId="2" borderId="38" xfId="0" applyFont="1" applyFill="1" applyBorder="1">
      <alignment vertical="center"/>
    </xf>
    <xf numFmtId="0" fontId="7" fillId="2" borderId="25" xfId="0" applyFont="1" applyFill="1" applyBorder="1">
      <alignment vertical="center"/>
    </xf>
    <xf numFmtId="0" fontId="7" fillId="2" borderId="38" xfId="0" applyFont="1" applyFill="1" applyBorder="1" applyAlignment="1">
      <alignment horizontal="left" vertical="center"/>
    </xf>
    <xf numFmtId="0" fontId="7" fillId="2" borderId="54" xfId="0" applyFont="1" applyFill="1" applyBorder="1" applyAlignment="1">
      <alignment horizontal="left" vertical="center"/>
    </xf>
    <xf numFmtId="0" fontId="7" fillId="2" borderId="22" xfId="0" applyFont="1" applyFill="1" applyBorder="1" applyAlignment="1">
      <alignment horizontal="left" vertical="center"/>
    </xf>
    <xf numFmtId="0" fontId="7" fillId="2" borderId="5" xfId="0" applyFont="1" applyFill="1" applyBorder="1" applyAlignment="1">
      <alignment horizontal="left" vertical="center"/>
    </xf>
    <xf numFmtId="0" fontId="7" fillId="2" borderId="1" xfId="0" applyFont="1" applyFill="1" applyBorder="1" applyAlignment="1">
      <alignment horizontal="left" vertical="center"/>
    </xf>
    <xf numFmtId="0" fontId="7" fillId="2" borderId="5" xfId="0" applyFont="1" applyFill="1" applyBorder="1" applyAlignment="1">
      <alignment horizontal="left" vertical="center" wrapText="1"/>
    </xf>
    <xf numFmtId="0" fontId="44" fillId="3" borderId="0" xfId="0" applyFont="1" applyFill="1">
      <alignment vertical="center"/>
    </xf>
    <xf numFmtId="0" fontId="45" fillId="3" borderId="21" xfId="0" applyFont="1" applyFill="1" applyBorder="1" applyAlignment="1" applyProtection="1">
      <alignment vertical="center" wrapText="1"/>
      <protection hidden="1"/>
    </xf>
    <xf numFmtId="0" fontId="45" fillId="3" borderId="0" xfId="0" applyFont="1" applyFill="1" applyAlignment="1" applyProtection="1">
      <alignment vertical="center" wrapText="1"/>
      <protection hidden="1"/>
    </xf>
    <xf numFmtId="0" fontId="45" fillId="3" borderId="15" xfId="0" applyFont="1" applyFill="1" applyBorder="1" applyAlignment="1">
      <alignment vertical="center" wrapText="1"/>
    </xf>
    <xf numFmtId="0" fontId="46" fillId="3" borderId="0" xfId="0" applyFont="1" applyFill="1">
      <alignment vertical="center"/>
    </xf>
    <xf numFmtId="0" fontId="44" fillId="3" borderId="0" xfId="0" applyFont="1" applyFill="1" applyAlignment="1">
      <alignment vertical="center" wrapText="1"/>
    </xf>
    <xf numFmtId="0" fontId="46" fillId="3" borderId="0" xfId="0" applyFont="1" applyFill="1" applyAlignment="1">
      <alignment horizontal="left" vertical="center"/>
    </xf>
    <xf numFmtId="0" fontId="48" fillId="3" borderId="0" xfId="0" applyFont="1" applyFill="1" applyAlignment="1">
      <alignment horizontal="left" vertical="center"/>
    </xf>
    <xf numFmtId="49" fontId="3" fillId="2" borderId="1" xfId="0" applyNumberFormat="1" applyFont="1" applyFill="1" applyBorder="1" applyAlignment="1">
      <alignment vertical="top"/>
    </xf>
    <xf numFmtId="49" fontId="3" fillId="2" borderId="1" xfId="0" applyNumberFormat="1" applyFont="1" applyFill="1" applyBorder="1" applyAlignment="1">
      <alignment horizontal="left" vertical="top"/>
    </xf>
    <xf numFmtId="49" fontId="3" fillId="2" borderId="1" xfId="0" applyNumberFormat="1" applyFont="1" applyFill="1" applyBorder="1" applyAlignment="1">
      <alignment vertical="top" wrapText="1"/>
    </xf>
    <xf numFmtId="49" fontId="3" fillId="2" borderId="1" xfId="0" quotePrefix="1" applyNumberFormat="1" applyFont="1" applyFill="1" applyBorder="1" applyAlignment="1">
      <alignment vertical="top"/>
    </xf>
    <xf numFmtId="0" fontId="47" fillId="3" borderId="0" xfId="0" applyFont="1" applyFill="1" applyAlignment="1" applyProtection="1">
      <alignment horizontal="left" vertical="top" wrapText="1"/>
      <protection hidden="1"/>
    </xf>
    <xf numFmtId="0" fontId="45" fillId="3" borderId="0" xfId="0" applyFont="1" applyFill="1" applyAlignment="1" applyProtection="1">
      <alignment vertical="center" wrapText="1"/>
      <protection hidden="1"/>
    </xf>
    <xf numFmtId="0" fontId="51" fillId="3" borderId="0" xfId="0" applyFont="1" applyFill="1">
      <alignment vertical="center"/>
    </xf>
    <xf numFmtId="0" fontId="7" fillId="2" borderId="1" xfId="0" applyFont="1" applyFill="1" applyBorder="1" applyAlignment="1">
      <alignment horizontal="left" vertical="center"/>
    </xf>
    <xf numFmtId="0" fontId="7" fillId="2" borderId="48" xfId="0" applyFont="1" applyFill="1" applyBorder="1" applyAlignment="1">
      <alignment horizontal="center" vertical="center"/>
    </xf>
    <xf numFmtId="0" fontId="7" fillId="2" borderId="37" xfId="0" applyFont="1" applyFill="1" applyBorder="1" applyAlignment="1">
      <alignment horizontal="left" vertical="center"/>
    </xf>
    <xf numFmtId="0" fontId="1" fillId="2" borderId="1" xfId="0" applyFont="1" applyFill="1" applyBorder="1" applyAlignment="1">
      <alignment vertical="center" wrapText="1"/>
    </xf>
    <xf numFmtId="0" fontId="7" fillId="2" borderId="35" xfId="0" applyFont="1" applyFill="1" applyBorder="1">
      <alignment vertical="center"/>
    </xf>
    <xf numFmtId="0" fontId="11" fillId="2" borderId="25" xfId="0" applyFont="1" applyFill="1" applyBorder="1">
      <alignment vertical="center"/>
    </xf>
    <xf numFmtId="0" fontId="7" fillId="2" borderId="88" xfId="0" applyFont="1" applyFill="1" applyBorder="1">
      <alignment vertical="center"/>
    </xf>
    <xf numFmtId="0" fontId="7" fillId="2" borderId="27" xfId="0" applyFont="1" applyFill="1" applyBorder="1">
      <alignment vertical="center"/>
    </xf>
    <xf numFmtId="0" fontId="7" fillId="2" borderId="71" xfId="0" applyFont="1" applyFill="1" applyBorder="1" applyAlignment="1">
      <alignment horizontal="left" vertical="center"/>
    </xf>
    <xf numFmtId="0" fontId="7" fillId="2" borderId="43" xfId="0" applyFont="1" applyFill="1" applyBorder="1">
      <alignment vertical="center"/>
    </xf>
    <xf numFmtId="0" fontId="1" fillId="2" borderId="27" xfId="0" applyFont="1" applyFill="1" applyBorder="1">
      <alignment vertical="center"/>
    </xf>
    <xf numFmtId="0" fontId="45" fillId="3" borderId="0" xfId="0" applyFont="1" applyFill="1" applyAlignment="1" applyProtection="1">
      <alignment vertical="center" wrapText="1"/>
      <protection hidden="1"/>
    </xf>
    <xf numFmtId="0" fontId="7" fillId="2" borderId="95" xfId="0" applyFont="1" applyFill="1" applyBorder="1">
      <alignment vertical="center"/>
    </xf>
    <xf numFmtId="0" fontId="45" fillId="3" borderId="0" xfId="0" applyFont="1" applyFill="1" applyAlignment="1" applyProtection="1">
      <alignment vertical="center" wrapText="1"/>
      <protection hidden="1"/>
    </xf>
    <xf numFmtId="38" fontId="19" fillId="3" borderId="7" xfId="2" quotePrefix="1" applyFont="1" applyFill="1" applyBorder="1" applyAlignment="1" applyProtection="1">
      <alignment horizontal="left" vertical="center"/>
    </xf>
    <xf numFmtId="0" fontId="45" fillId="3" borderId="0" xfId="0" applyFont="1" applyFill="1" applyAlignment="1">
      <alignment vertical="center" wrapText="1"/>
    </xf>
    <xf numFmtId="3" fontId="7" fillId="3" borderId="32" xfId="0" applyNumberFormat="1" applyFont="1" applyFill="1" applyBorder="1" applyAlignment="1" applyProtection="1">
      <alignment horizontal="center" vertical="center"/>
      <protection locked="0"/>
    </xf>
    <xf numFmtId="0" fontId="19" fillId="0" borderId="0" xfId="0" applyFont="1" applyFill="1">
      <alignment vertical="center"/>
    </xf>
    <xf numFmtId="0" fontId="45" fillId="3" borderId="0" xfId="0" applyFont="1" applyFill="1" applyAlignment="1">
      <alignment horizontal="left" vertical="top" wrapText="1"/>
    </xf>
    <xf numFmtId="0" fontId="45" fillId="3" borderId="0" xfId="0" applyFont="1" applyFill="1" applyAlignment="1" applyProtection="1">
      <alignment vertical="top" wrapText="1"/>
      <protection hidden="1"/>
    </xf>
    <xf numFmtId="0" fontId="52" fillId="3" borderId="0" xfId="0" applyFont="1" applyFill="1" applyAlignment="1" applyProtection="1">
      <alignment vertical="top" wrapText="1"/>
      <protection hidden="1"/>
    </xf>
    <xf numFmtId="0" fontId="45" fillId="3" borderId="0" xfId="0" applyFont="1" applyFill="1" applyAlignment="1" applyProtection="1">
      <alignment vertical="center" wrapText="1"/>
      <protection hidden="1"/>
    </xf>
    <xf numFmtId="0" fontId="1" fillId="2" borderId="5" xfId="0" applyFont="1" applyFill="1" applyBorder="1" applyAlignment="1">
      <alignment vertical="center" wrapText="1"/>
    </xf>
    <xf numFmtId="0" fontId="53" fillId="3" borderId="1" xfId="4" applyFont="1" applyFill="1" applyBorder="1" applyAlignment="1">
      <alignment horizontal="center" vertical="center" wrapText="1"/>
    </xf>
    <xf numFmtId="0" fontId="54" fillId="3" borderId="1" xfId="4" applyFont="1" applyFill="1" applyBorder="1" applyAlignment="1">
      <alignment horizontal="center" vertical="center" wrapText="1"/>
    </xf>
    <xf numFmtId="0" fontId="7" fillId="2" borderId="4" xfId="0" applyFont="1" applyFill="1" applyBorder="1">
      <alignment vertical="center"/>
    </xf>
    <xf numFmtId="179" fontId="19" fillId="0" borderId="1" xfId="0" applyNumberFormat="1" applyFont="1" applyBorder="1">
      <alignment vertical="center"/>
    </xf>
    <xf numFmtId="0" fontId="55" fillId="0" borderId="0" xfId="0" applyFont="1" applyAlignment="1"/>
    <xf numFmtId="0" fontId="56" fillId="0" borderId="0" xfId="0" applyFont="1">
      <alignment vertical="center"/>
    </xf>
    <xf numFmtId="49" fontId="39" fillId="6" borderId="1" xfId="0" applyNumberFormat="1" applyFont="1" applyFill="1" applyBorder="1" applyAlignment="1">
      <alignment vertical="center" shrinkToFit="1"/>
    </xf>
    <xf numFmtId="49" fontId="39" fillId="6" borderId="1" xfId="3" applyNumberFormat="1" applyFont="1" applyFill="1" applyBorder="1" applyAlignment="1">
      <alignment vertical="center" shrinkToFit="1"/>
    </xf>
    <xf numFmtId="49" fontId="39" fillId="6" borderId="1" xfId="2" applyNumberFormat="1" applyFont="1" applyFill="1" applyBorder="1" applyAlignment="1">
      <alignment vertical="center" shrinkToFit="1"/>
    </xf>
    <xf numFmtId="49" fontId="3" fillId="2" borderId="3" xfId="0" applyNumberFormat="1" applyFont="1" applyFill="1" applyBorder="1" applyAlignment="1">
      <alignment vertical="top"/>
    </xf>
    <xf numFmtId="49" fontId="3" fillId="2" borderId="4" xfId="0" applyNumberFormat="1" applyFont="1" applyFill="1" applyBorder="1" applyAlignment="1">
      <alignment vertical="top"/>
    </xf>
    <xf numFmtId="49" fontId="3" fillId="2" borderId="5" xfId="0" applyNumberFormat="1" applyFont="1" applyFill="1" applyBorder="1" applyAlignment="1">
      <alignment vertical="top"/>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2" xfId="0" applyFont="1" applyFill="1" applyBorder="1" applyAlignment="1">
      <alignment horizontal="left" vertical="center" wrapText="1"/>
    </xf>
    <xf numFmtId="178" fontId="7" fillId="5" borderId="6" xfId="2" applyNumberFormat="1" applyFont="1" applyFill="1" applyBorder="1" applyAlignment="1" applyProtection="1">
      <alignment horizontal="center" vertical="center" shrinkToFit="1"/>
      <protection locked="0"/>
    </xf>
    <xf numFmtId="178" fontId="7" fillId="5" borderId="7" xfId="2" applyNumberFormat="1" applyFont="1" applyFill="1" applyBorder="1" applyAlignment="1" applyProtection="1">
      <alignment horizontal="center" vertical="center" shrinkToFit="1"/>
      <protection locked="0"/>
    </xf>
    <xf numFmtId="178" fontId="7" fillId="5" borderId="2" xfId="2" applyNumberFormat="1" applyFont="1" applyFill="1" applyBorder="1" applyAlignment="1" applyProtection="1">
      <alignment horizontal="center" vertical="center" shrinkToFit="1"/>
      <protection locked="0"/>
    </xf>
    <xf numFmtId="0" fontId="45" fillId="3" borderId="0" xfId="0" applyFont="1" applyFill="1" applyAlignment="1" applyProtection="1">
      <alignment vertical="center" wrapText="1"/>
      <protection hidden="1"/>
    </xf>
    <xf numFmtId="0" fontId="45" fillId="3" borderId="21" xfId="0" applyFont="1" applyFill="1" applyBorder="1" applyAlignment="1" applyProtection="1">
      <alignment vertical="top" wrapText="1"/>
      <protection hidden="1"/>
    </xf>
    <xf numFmtId="0" fontId="45" fillId="3" borderId="21" xfId="0" applyFont="1" applyFill="1" applyBorder="1" applyAlignment="1" applyProtection="1">
      <alignment wrapText="1"/>
      <protection hidden="1"/>
    </xf>
    <xf numFmtId="0" fontId="45" fillId="3" borderId="15" xfId="0" applyFont="1" applyFill="1" applyBorder="1" applyAlignment="1" applyProtection="1">
      <alignment vertical="center" wrapText="1"/>
      <protection hidden="1"/>
    </xf>
    <xf numFmtId="0" fontId="45" fillId="3" borderId="0" xfId="0" applyFont="1" applyFill="1" applyAlignment="1" applyProtection="1">
      <alignment vertical="top" wrapText="1"/>
      <protection hidden="1"/>
    </xf>
    <xf numFmtId="0" fontId="45" fillId="3" borderId="0" xfId="0" applyFont="1" applyFill="1" applyBorder="1" applyAlignment="1" applyProtection="1">
      <alignment vertical="top" wrapText="1"/>
      <protection hidden="1"/>
    </xf>
    <xf numFmtId="0" fontId="45" fillId="3" borderId="0" xfId="0" applyFont="1" applyFill="1" applyBorder="1" applyAlignment="1" applyProtection="1">
      <alignment wrapText="1"/>
      <protection hidden="1"/>
    </xf>
    <xf numFmtId="0" fontId="45" fillId="3" borderId="21" xfId="0" applyFont="1" applyFill="1" applyBorder="1" applyAlignment="1" applyProtection="1">
      <alignment horizontal="left" wrapText="1"/>
      <protection hidden="1"/>
    </xf>
    <xf numFmtId="0" fontId="45" fillId="3" borderId="15" xfId="0" applyFont="1" applyFill="1" applyBorder="1" applyAlignment="1" applyProtection="1">
      <alignment wrapText="1"/>
      <protection hidden="1"/>
    </xf>
    <xf numFmtId="177" fontId="7" fillId="3" borderId="69" xfId="0" applyNumberFormat="1" applyFont="1" applyFill="1" applyBorder="1" applyAlignment="1" applyProtection="1">
      <alignment horizontal="center" vertical="center"/>
      <protection locked="0"/>
    </xf>
    <xf numFmtId="177" fontId="7" fillId="3" borderId="40"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1" fillId="2" borderId="78" xfId="0" applyFont="1" applyFill="1" applyBorder="1" applyAlignment="1">
      <alignment horizontal="center" vertical="center"/>
    </xf>
    <xf numFmtId="0" fontId="11" fillId="2" borderId="79" xfId="0" applyFont="1" applyFill="1" applyBorder="1" applyAlignment="1">
      <alignment horizontal="center" vertical="center"/>
    </xf>
    <xf numFmtId="0" fontId="7" fillId="2" borderId="3" xfId="0" applyFont="1" applyFill="1" applyBorder="1" applyAlignment="1">
      <alignment horizontal="center" vertical="center" textRotation="255" wrapText="1"/>
    </xf>
    <xf numFmtId="0" fontId="7" fillId="2" borderId="4" xfId="0" applyFont="1" applyFill="1" applyBorder="1" applyAlignment="1">
      <alignment horizontal="center" vertical="center" textRotation="255" wrapText="1"/>
    </xf>
    <xf numFmtId="0" fontId="7" fillId="2" borderId="43" xfId="0" applyFont="1" applyFill="1" applyBorder="1" applyAlignment="1">
      <alignment horizontal="center" vertical="center" textRotation="255" wrapText="1"/>
    </xf>
    <xf numFmtId="0" fontId="7" fillId="2" borderId="10"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2" borderId="47" xfId="0" applyFont="1" applyFill="1" applyBorder="1" applyAlignment="1">
      <alignment horizontal="left" vertical="center" wrapText="1"/>
    </xf>
    <xf numFmtId="0" fontId="7" fillId="2" borderId="41" xfId="0" applyFont="1" applyFill="1" applyBorder="1" applyAlignment="1">
      <alignment horizontal="left" vertical="center" wrapText="1"/>
    </xf>
    <xf numFmtId="49" fontId="3" fillId="2" borderId="10" xfId="0" applyNumberFormat="1" applyFont="1" applyFill="1" applyBorder="1" applyAlignment="1">
      <alignment horizontal="left" vertical="top"/>
    </xf>
    <xf numFmtId="49" fontId="3" fillId="2" borderId="15" xfId="0" applyNumberFormat="1" applyFont="1" applyFill="1" applyBorder="1" applyAlignment="1">
      <alignment horizontal="left" vertical="top"/>
    </xf>
    <xf numFmtId="49" fontId="3" fillId="2" borderId="13" xfId="0" applyNumberFormat="1" applyFont="1" applyFill="1" applyBorder="1" applyAlignment="1">
      <alignment horizontal="left" vertical="top"/>
    </xf>
    <xf numFmtId="49" fontId="7" fillId="2" borderId="73" xfId="0" applyNumberFormat="1" applyFont="1" applyFill="1" applyBorder="1" applyAlignment="1">
      <alignment horizontal="center" vertical="center"/>
    </xf>
    <xf numFmtId="49" fontId="7" fillId="2" borderId="74" xfId="0" applyNumberFormat="1" applyFont="1" applyFill="1" applyBorder="1" applyAlignment="1">
      <alignment horizontal="center" vertical="center"/>
    </xf>
    <xf numFmtId="49" fontId="7" fillId="2" borderId="65" xfId="0" applyNumberFormat="1" applyFont="1" applyFill="1" applyBorder="1" applyAlignment="1">
      <alignment horizontal="center" vertical="center"/>
    </xf>
    <xf numFmtId="0" fontId="7" fillId="2" borderId="74"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43" xfId="0" applyFont="1" applyFill="1" applyBorder="1" applyAlignment="1">
      <alignment horizontal="left" vertical="center"/>
    </xf>
    <xf numFmtId="0" fontId="11" fillId="2" borderId="5" xfId="0" applyFont="1" applyFill="1" applyBorder="1" applyAlignment="1">
      <alignment horizontal="left" vertical="center"/>
    </xf>
    <xf numFmtId="0" fontId="11" fillId="2" borderId="1" xfId="0" applyFont="1" applyFill="1" applyBorder="1" applyAlignment="1">
      <alignment horizontal="left" vertical="center"/>
    </xf>
    <xf numFmtId="0" fontId="11" fillId="2" borderId="38" xfId="0" applyFont="1" applyFill="1" applyBorder="1" applyAlignment="1">
      <alignment horizontal="left" vertical="center"/>
    </xf>
    <xf numFmtId="49" fontId="3" fillId="2" borderId="1" xfId="0" applyNumberFormat="1" applyFont="1" applyFill="1" applyBorder="1" applyAlignment="1">
      <alignment horizontal="left" vertical="top"/>
    </xf>
    <xf numFmtId="49" fontId="3" fillId="2" borderId="6" xfId="0" applyNumberFormat="1" applyFont="1" applyFill="1" applyBorder="1" applyAlignment="1">
      <alignment horizontal="left" vertical="top"/>
    </xf>
    <xf numFmtId="0" fontId="10" fillId="5" borderId="6" xfId="0" applyFont="1" applyFill="1" applyBorder="1" applyAlignment="1" applyProtection="1">
      <alignment horizontal="center" vertical="center"/>
      <protection locked="0"/>
    </xf>
    <xf numFmtId="0" fontId="10" fillId="5" borderId="55" xfId="0" applyFont="1" applyFill="1" applyBorder="1" applyAlignment="1" applyProtection="1">
      <alignment horizontal="center" vertical="center"/>
      <protection locked="0"/>
    </xf>
    <xf numFmtId="0" fontId="7" fillId="2" borderId="49" xfId="0" applyFont="1" applyFill="1" applyBorder="1" applyAlignment="1">
      <alignment horizontal="left" vertical="center"/>
    </xf>
    <xf numFmtId="0" fontId="7" fillId="2" borderId="33" xfId="0" applyFont="1" applyFill="1" applyBorder="1" applyAlignment="1">
      <alignment horizontal="left" vertical="center"/>
    </xf>
    <xf numFmtId="0" fontId="7" fillId="2" borderId="31" xfId="0" applyFont="1" applyFill="1" applyBorder="1" applyAlignment="1">
      <alignment horizontal="left" vertical="center"/>
    </xf>
    <xf numFmtId="0" fontId="7" fillId="2" borderId="1" xfId="0" applyFont="1" applyFill="1" applyBorder="1" applyAlignment="1">
      <alignment horizontal="left" vertical="center" wrapText="1"/>
    </xf>
    <xf numFmtId="38" fontId="7" fillId="3" borderId="1" xfId="2" applyFont="1" applyFill="1" applyBorder="1" applyAlignment="1" applyProtection="1">
      <alignment horizontal="center" vertical="center"/>
      <protection locked="0"/>
    </xf>
    <xf numFmtId="0" fontId="7" fillId="2" borderId="54"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7" xfId="0" applyFont="1" applyFill="1" applyBorder="1" applyAlignment="1">
      <alignment horizontal="left" vertical="center"/>
    </xf>
    <xf numFmtId="0" fontId="7" fillId="2" borderId="55" xfId="0" applyFont="1" applyFill="1" applyBorder="1" applyAlignment="1">
      <alignment horizontal="left" vertical="center"/>
    </xf>
    <xf numFmtId="0" fontId="7" fillId="5" borderId="6" xfId="0" applyFont="1" applyFill="1" applyBorder="1" applyAlignment="1" applyProtection="1">
      <alignment horizontal="center" vertical="center"/>
      <protection locked="0"/>
    </xf>
    <xf numFmtId="0" fontId="7" fillId="5" borderId="55" xfId="0" applyFont="1" applyFill="1" applyBorder="1" applyAlignment="1" applyProtection="1">
      <alignment horizontal="center" vertical="center"/>
      <protection locked="0"/>
    </xf>
    <xf numFmtId="178" fontId="7" fillId="3" borderId="6" xfId="2" applyNumberFormat="1" applyFont="1" applyFill="1" applyBorder="1" applyAlignment="1" applyProtection="1">
      <alignment horizontal="center" vertical="center"/>
      <protection locked="0"/>
    </xf>
    <xf numFmtId="178" fontId="7" fillId="3" borderId="7" xfId="2" applyNumberFormat="1" applyFont="1" applyFill="1" applyBorder="1" applyAlignment="1" applyProtection="1">
      <alignment horizontal="center" vertical="center"/>
      <protection locked="0"/>
    </xf>
    <xf numFmtId="178" fontId="7" fillId="3" borderId="2" xfId="2" applyNumberFormat="1" applyFont="1" applyFill="1" applyBorder="1" applyAlignment="1" applyProtection="1">
      <alignment horizontal="center" vertical="center"/>
      <protection locked="0"/>
    </xf>
    <xf numFmtId="0" fontId="7" fillId="2" borderId="6" xfId="0" applyFont="1" applyFill="1" applyBorder="1" applyAlignment="1">
      <alignment horizontal="left" vertical="center"/>
    </xf>
    <xf numFmtId="0" fontId="7" fillId="2" borderId="2" xfId="0" applyFont="1" applyFill="1" applyBorder="1" applyAlignment="1">
      <alignment horizontal="left" vertical="center"/>
    </xf>
    <xf numFmtId="178" fontId="7" fillId="0" borderId="47" xfId="2" applyNumberFormat="1" applyFont="1" applyBorder="1" applyAlignment="1" applyProtection="1">
      <alignment horizontal="center" vertical="center" shrinkToFit="1"/>
      <protection locked="0"/>
    </xf>
    <xf numFmtId="178" fontId="7" fillId="0" borderId="56" xfId="2" applyNumberFormat="1" applyFont="1" applyBorder="1" applyAlignment="1" applyProtection="1">
      <alignment horizontal="center" vertical="center" shrinkToFit="1"/>
      <protection locked="0"/>
    </xf>
    <xf numFmtId="178" fontId="7" fillId="0" borderId="41" xfId="2" applyNumberFormat="1" applyFont="1" applyBorder="1" applyAlignment="1" applyProtection="1">
      <alignment horizontal="center" vertical="center" shrinkToFit="1"/>
      <protection locked="0"/>
    </xf>
    <xf numFmtId="0" fontId="41" fillId="3" borderId="0" xfId="0" applyFont="1" applyFill="1" applyBorder="1" applyAlignment="1">
      <alignment horizontal="center" vertical="center" wrapText="1"/>
    </xf>
    <xf numFmtId="49" fontId="3" fillId="2" borderId="10" xfId="0" quotePrefix="1" applyNumberFormat="1" applyFont="1" applyFill="1" applyBorder="1" applyAlignment="1">
      <alignment horizontal="left" vertical="top"/>
    </xf>
    <xf numFmtId="49" fontId="3" fillId="2" borderId="15" xfId="0" quotePrefix="1" applyNumberFormat="1" applyFont="1" applyFill="1" applyBorder="1" applyAlignment="1">
      <alignment horizontal="left" vertical="top"/>
    </xf>
    <xf numFmtId="0" fontId="0" fillId="2" borderId="94" xfId="0" applyFill="1" applyBorder="1" applyAlignment="1">
      <alignment horizontal="left" vertical="top"/>
    </xf>
    <xf numFmtId="0" fontId="0" fillId="2" borderId="37" xfId="0" applyFill="1" applyBorder="1" applyAlignment="1">
      <alignment horizontal="left" vertical="top"/>
    </xf>
    <xf numFmtId="49" fontId="3" fillId="2" borderId="3" xfId="0" quotePrefix="1" applyNumberFormat="1" applyFont="1" applyFill="1" applyBorder="1" applyAlignment="1">
      <alignment horizontal="left" vertical="top"/>
    </xf>
    <xf numFmtId="49" fontId="3" fillId="2" borderId="4" xfId="0" quotePrefix="1" applyNumberFormat="1" applyFont="1" applyFill="1" applyBorder="1" applyAlignment="1">
      <alignment horizontal="left" vertical="top"/>
    </xf>
    <xf numFmtId="49" fontId="3" fillId="2" borderId="13" xfId="0" quotePrefix="1" applyNumberFormat="1" applyFont="1" applyFill="1" applyBorder="1" applyAlignment="1">
      <alignment horizontal="left" vertical="top"/>
    </xf>
    <xf numFmtId="49" fontId="7" fillId="2" borderId="47" xfId="0" applyNumberFormat="1" applyFont="1" applyFill="1" applyBorder="1" applyAlignment="1">
      <alignment horizontal="left" vertical="center"/>
    </xf>
    <xf numFmtId="49" fontId="7" fillId="2" borderId="56" xfId="0" applyNumberFormat="1" applyFont="1" applyFill="1" applyBorder="1" applyAlignment="1">
      <alignment horizontal="left" vertical="center"/>
    </xf>
    <xf numFmtId="49" fontId="7" fillId="2" borderId="41" xfId="0" applyNumberFormat="1" applyFont="1" applyFill="1" applyBorder="1" applyAlignment="1">
      <alignment horizontal="left" vertical="center"/>
    </xf>
    <xf numFmtId="0" fontId="7" fillId="5" borderId="47" xfId="0" applyFont="1" applyFill="1" applyBorder="1" applyAlignment="1" applyProtection="1">
      <alignment horizontal="center" vertical="center"/>
      <protection locked="0"/>
    </xf>
    <xf numFmtId="0" fontId="7" fillId="5" borderId="53" xfId="0" applyFont="1" applyFill="1" applyBorder="1" applyAlignment="1" applyProtection="1">
      <alignment horizontal="center" vertical="center"/>
      <protection locked="0"/>
    </xf>
    <xf numFmtId="49" fontId="7" fillId="2" borderId="49" xfId="0" applyNumberFormat="1" applyFont="1" applyFill="1" applyBorder="1" applyAlignment="1">
      <alignment horizontal="left" vertical="center"/>
    </xf>
    <xf numFmtId="49" fontId="7" fillId="2" borderId="33" xfId="0" applyNumberFormat="1" applyFont="1" applyFill="1" applyBorder="1" applyAlignment="1">
      <alignment horizontal="left" vertical="center"/>
    </xf>
    <xf numFmtId="49" fontId="7" fillId="2" borderId="31" xfId="0" applyNumberFormat="1" applyFont="1" applyFill="1" applyBorder="1" applyAlignment="1">
      <alignment horizontal="left" vertical="center"/>
    </xf>
    <xf numFmtId="0" fontId="7" fillId="4" borderId="38" xfId="0" applyFont="1" applyFill="1" applyBorder="1" applyAlignment="1">
      <alignment horizontal="left" vertical="center"/>
    </xf>
    <xf numFmtId="0" fontId="7" fillId="3" borderId="38" xfId="0" applyFont="1" applyFill="1" applyBorder="1">
      <alignment vertical="center"/>
    </xf>
    <xf numFmtId="0" fontId="7" fillId="3" borderId="27" xfId="0" applyFont="1" applyFill="1" applyBorder="1">
      <alignment vertical="center"/>
    </xf>
    <xf numFmtId="0" fontId="7" fillId="4" borderId="49" xfId="0" applyFont="1" applyFill="1" applyBorder="1" applyAlignment="1">
      <alignment horizontal="left" vertical="center"/>
    </xf>
    <xf numFmtId="0" fontId="7" fillId="4" borderId="33" xfId="0" applyFont="1" applyFill="1" applyBorder="1" applyAlignment="1">
      <alignment horizontal="left" vertical="center"/>
    </xf>
    <xf numFmtId="0" fontId="7" fillId="4" borderId="31" xfId="0" applyFont="1" applyFill="1" applyBorder="1" applyAlignment="1">
      <alignment horizontal="left" vertical="center"/>
    </xf>
    <xf numFmtId="0" fontId="7" fillId="5" borderId="3" xfId="0" applyFont="1" applyFill="1" applyBorder="1" applyAlignment="1">
      <alignment horizontal="center" vertical="center" wrapText="1"/>
    </xf>
    <xf numFmtId="49" fontId="7" fillId="0" borderId="47" xfId="0" applyNumberFormat="1" applyFont="1" applyBorder="1" applyAlignment="1" applyProtection="1">
      <alignment horizontal="center" vertical="center" wrapText="1"/>
      <protection locked="0"/>
    </xf>
    <xf numFmtId="49" fontId="7" fillId="0" borderId="56" xfId="0" applyNumberFormat="1" applyFont="1" applyBorder="1" applyAlignment="1" applyProtection="1">
      <alignment horizontal="center" vertical="center" wrapText="1"/>
      <protection locked="0"/>
    </xf>
    <xf numFmtId="49" fontId="7" fillId="0" borderId="53" xfId="0" applyNumberFormat="1" applyFont="1" applyBorder="1" applyAlignment="1" applyProtection="1">
      <alignment horizontal="center" vertical="center" wrapText="1"/>
      <protection locked="0"/>
    </xf>
    <xf numFmtId="0" fontId="7" fillId="2" borderId="34" xfId="0" applyFont="1" applyFill="1" applyBorder="1" applyAlignment="1">
      <alignment horizontal="center" vertical="center"/>
    </xf>
    <xf numFmtId="0" fontId="7" fillId="2" borderId="32" xfId="0" applyFont="1" applyFill="1" applyBorder="1" applyAlignment="1">
      <alignment horizontal="center" vertical="center"/>
    </xf>
    <xf numFmtId="0" fontId="7" fillId="3" borderId="69" xfId="0" applyFont="1" applyFill="1" applyBorder="1" applyAlignment="1" applyProtection="1">
      <alignment horizontal="center" vertical="center"/>
      <protection locked="0"/>
    </xf>
    <xf numFmtId="0" fontId="7" fillId="3" borderId="81" xfId="0" applyFont="1" applyFill="1" applyBorder="1" applyAlignment="1" applyProtection="1">
      <alignment horizontal="center" vertical="center"/>
      <protection locked="0"/>
    </xf>
    <xf numFmtId="0" fontId="7" fillId="2" borderId="67"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3" xfId="0" applyFont="1" applyFill="1" applyBorder="1" applyAlignment="1">
      <alignment horizontal="left" vertical="center"/>
    </xf>
    <xf numFmtId="0" fontId="7" fillId="5" borderId="3" xfId="0" applyFont="1" applyFill="1" applyBorder="1" applyAlignment="1" applyProtection="1">
      <alignment horizontal="center" vertical="center"/>
      <protection locked="0"/>
    </xf>
    <xf numFmtId="49" fontId="3" fillId="2" borderId="3" xfId="0" applyNumberFormat="1" applyFont="1" applyFill="1" applyBorder="1" applyAlignment="1">
      <alignment horizontal="left" vertical="top" wrapText="1"/>
    </xf>
    <xf numFmtId="49" fontId="3" fillId="2" borderId="4" xfId="0" applyNumberFormat="1" applyFont="1" applyFill="1" applyBorder="1" applyAlignment="1">
      <alignment horizontal="left" vertical="top" wrapText="1"/>
    </xf>
    <xf numFmtId="49" fontId="3" fillId="2" borderId="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xf>
    <xf numFmtId="0" fontId="45" fillId="3" borderId="21" xfId="0" applyFont="1" applyFill="1" applyBorder="1" applyAlignment="1">
      <alignment horizontal="center" vertical="center" wrapText="1"/>
    </xf>
    <xf numFmtId="0" fontId="29" fillId="5" borderId="62" xfId="0" applyFont="1" applyFill="1" applyBorder="1" applyAlignment="1" applyProtection="1">
      <alignment horizontal="center" vertical="center" wrapText="1"/>
      <protection locked="0"/>
    </xf>
    <xf numFmtId="0" fontId="29" fillId="5" borderId="64" xfId="0" applyFont="1" applyFill="1" applyBorder="1" applyAlignment="1" applyProtection="1">
      <alignment horizontal="center" vertical="center" wrapText="1"/>
      <protection locked="0"/>
    </xf>
    <xf numFmtId="49" fontId="7" fillId="2" borderId="3"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0" fontId="32" fillId="3" borderId="6" xfId="0" applyFont="1" applyFill="1" applyBorder="1" applyAlignment="1" applyProtection="1">
      <alignment horizontal="left" vertical="center" wrapText="1"/>
      <protection locked="0"/>
    </xf>
    <xf numFmtId="0" fontId="32" fillId="3" borderId="7" xfId="0" applyFont="1" applyFill="1" applyBorder="1" applyAlignment="1" applyProtection="1">
      <alignment horizontal="left" vertical="center" wrapText="1"/>
      <protection locked="0"/>
    </xf>
    <xf numFmtId="0" fontId="32" fillId="3" borderId="2" xfId="0" applyFont="1" applyFill="1" applyBorder="1" applyAlignment="1" applyProtection="1">
      <alignment horizontal="left" vertical="center" wrapText="1"/>
      <protection locked="0"/>
    </xf>
    <xf numFmtId="49" fontId="32" fillId="3" borderId="6" xfId="0" applyNumberFormat="1" applyFont="1" applyFill="1" applyBorder="1" applyAlignment="1" applyProtection="1">
      <alignment horizontal="left" vertical="center" wrapText="1"/>
      <protection locked="0"/>
    </xf>
    <xf numFmtId="49" fontId="32" fillId="3" borderId="7" xfId="0" applyNumberFormat="1" applyFont="1" applyFill="1" applyBorder="1" applyAlignment="1" applyProtection="1">
      <alignment horizontal="left" vertical="center" wrapText="1"/>
      <protection locked="0"/>
    </xf>
    <xf numFmtId="49" fontId="32" fillId="3" borderId="2" xfId="0" applyNumberFormat="1" applyFont="1" applyFill="1" applyBorder="1" applyAlignment="1" applyProtection="1">
      <alignment horizontal="left" vertical="center" wrapText="1"/>
      <protection locked="0"/>
    </xf>
    <xf numFmtId="0" fontId="42" fillId="3" borderId="6" xfId="5" applyFont="1" applyFill="1" applyBorder="1" applyAlignment="1" applyProtection="1">
      <alignment horizontal="left" vertical="center" wrapText="1"/>
      <protection locked="0"/>
    </xf>
    <xf numFmtId="0" fontId="43" fillId="3" borderId="7" xfId="0" applyFont="1" applyFill="1" applyBorder="1" applyAlignment="1" applyProtection="1">
      <alignment horizontal="left" vertical="center" wrapText="1"/>
      <protection locked="0"/>
    </xf>
    <xf numFmtId="0" fontId="43" fillId="3" borderId="2" xfId="0" applyFont="1" applyFill="1" applyBorder="1" applyAlignment="1" applyProtection="1">
      <alignment horizontal="left" vertical="center" wrapText="1"/>
      <protection locked="0"/>
    </xf>
    <xf numFmtId="49" fontId="3" fillId="2" borderId="4" xfId="0" applyNumberFormat="1" applyFont="1" applyFill="1" applyBorder="1" applyAlignment="1">
      <alignment horizontal="left" vertical="top"/>
    </xf>
    <xf numFmtId="49" fontId="3" fillId="2" borderId="5" xfId="0" applyNumberFormat="1" applyFont="1" applyFill="1" applyBorder="1" applyAlignment="1">
      <alignment horizontal="left" vertical="top"/>
    </xf>
    <xf numFmtId="178" fontId="7" fillId="0" borderId="1" xfId="2" applyNumberFormat="1" applyFont="1" applyBorder="1" applyAlignment="1" applyProtection="1">
      <alignment horizontal="center" vertical="center" shrinkToFit="1"/>
      <protection locked="0"/>
    </xf>
    <xf numFmtId="0" fontId="7" fillId="2" borderId="76" xfId="0" applyFont="1" applyFill="1" applyBorder="1" applyAlignment="1">
      <alignment horizontal="left" vertical="center" wrapText="1"/>
    </xf>
    <xf numFmtId="0" fontId="7" fillId="2" borderId="73" xfId="0" applyFont="1" applyFill="1" applyBorder="1" applyAlignment="1">
      <alignment horizontal="left" vertical="center"/>
    </xf>
    <xf numFmtId="0" fontId="7" fillId="2" borderId="92" xfId="0" applyFont="1" applyFill="1" applyBorder="1" applyAlignment="1">
      <alignment horizontal="left" vertical="center"/>
    </xf>
    <xf numFmtId="0" fontId="7" fillId="2" borderId="76" xfId="0" applyFont="1" applyFill="1" applyBorder="1" applyAlignment="1">
      <alignment horizontal="left" vertical="center"/>
    </xf>
    <xf numFmtId="0" fontId="7" fillId="2" borderId="10"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5" borderId="10"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7" fillId="2" borderId="24" xfId="0" applyFont="1" applyFill="1" applyBorder="1" applyAlignment="1">
      <alignment horizontal="center" vertical="center"/>
    </xf>
    <xf numFmtId="0" fontId="7" fillId="2" borderId="1" xfId="0" applyFont="1" applyFill="1" applyBorder="1" applyAlignment="1">
      <alignment horizontal="center" vertical="center"/>
    </xf>
    <xf numFmtId="0" fontId="7" fillId="3" borderId="51"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7" fillId="2" borderId="1" xfId="0" applyFont="1" applyFill="1" applyBorder="1" applyAlignment="1">
      <alignment horizontal="left" vertical="center"/>
    </xf>
    <xf numFmtId="0" fontId="21" fillId="2" borderId="46" xfId="0" applyFont="1" applyFill="1" applyBorder="1" applyAlignment="1">
      <alignment horizontal="left" vertical="center" wrapText="1"/>
    </xf>
    <xf numFmtId="0" fontId="7" fillId="2" borderId="62" xfId="0" applyFont="1" applyFill="1" applyBorder="1" applyAlignment="1">
      <alignment horizontal="center" vertical="center"/>
    </xf>
    <xf numFmtId="0" fontId="7" fillId="2" borderId="6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6" xfId="0" applyFont="1" applyFill="1" applyBorder="1" applyAlignment="1">
      <alignment horizontal="left" vertical="center"/>
    </xf>
    <xf numFmtId="0" fontId="7" fillId="2" borderId="5" xfId="0" applyFont="1" applyFill="1" applyBorder="1" applyAlignment="1">
      <alignment horizontal="left" vertical="center"/>
    </xf>
    <xf numFmtId="0" fontId="7" fillId="2" borderId="37" xfId="0" applyFont="1" applyFill="1" applyBorder="1" applyAlignment="1">
      <alignment horizontal="left" vertical="center"/>
    </xf>
    <xf numFmtId="0" fontId="7" fillId="2" borderId="29" xfId="0" applyFont="1" applyFill="1" applyBorder="1" applyAlignment="1">
      <alignment horizontal="center" vertical="center"/>
    </xf>
    <xf numFmtId="0" fontId="7" fillId="2" borderId="37" xfId="0" applyFont="1" applyFill="1" applyBorder="1" applyAlignment="1">
      <alignment horizontal="center" vertical="center"/>
    </xf>
    <xf numFmtId="0" fontId="7" fillId="5" borderId="13"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27" fillId="2" borderId="29" xfId="0" applyFont="1" applyFill="1" applyBorder="1" applyAlignment="1">
      <alignment horizontal="center" vertical="center" wrapText="1"/>
    </xf>
    <xf numFmtId="0" fontId="27" fillId="2" borderId="28"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7" fillId="5" borderId="62" xfId="0" applyFont="1" applyFill="1" applyBorder="1" applyAlignment="1" applyProtection="1">
      <alignment horizontal="center" vertical="center"/>
      <protection locked="0"/>
    </xf>
    <xf numFmtId="0" fontId="7" fillId="5" borderId="84" xfId="0" applyFont="1" applyFill="1" applyBorder="1" applyAlignment="1" applyProtection="1">
      <alignment horizontal="center" vertical="center"/>
      <protection locked="0"/>
    </xf>
    <xf numFmtId="0" fontId="7" fillId="5" borderId="71" xfId="0" applyFont="1" applyFill="1" applyBorder="1" applyAlignment="1" applyProtection="1">
      <alignment horizontal="center" vertical="center"/>
      <protection locked="0"/>
    </xf>
    <xf numFmtId="0" fontId="7" fillId="5" borderId="82" xfId="0" applyFont="1" applyFill="1" applyBorder="1" applyAlignment="1" applyProtection="1">
      <alignment horizontal="center" vertical="center"/>
      <protection locked="0"/>
    </xf>
    <xf numFmtId="0" fontId="7" fillId="2" borderId="8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5" borderId="1" xfId="0" applyFont="1" applyFill="1" applyBorder="1" applyAlignment="1" applyProtection="1">
      <alignment horizontal="center" vertical="center"/>
      <protection locked="0"/>
    </xf>
    <xf numFmtId="0" fontId="7" fillId="5" borderId="25" xfId="0" applyFont="1" applyFill="1" applyBorder="1" applyAlignment="1" applyProtection="1">
      <alignment horizontal="center" vertical="center"/>
      <protection locked="0"/>
    </xf>
    <xf numFmtId="0" fontId="7" fillId="2" borderId="20"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5" borderId="10" xfId="0" applyFont="1" applyFill="1" applyBorder="1" applyAlignment="1" applyProtection="1">
      <alignment horizontal="center" vertical="center"/>
      <protection locked="0"/>
    </xf>
    <xf numFmtId="0" fontId="7" fillId="5" borderId="11"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2" borderId="91" xfId="0" applyFont="1" applyFill="1" applyBorder="1" applyAlignment="1">
      <alignment horizontal="center" vertical="center" wrapText="1"/>
    </xf>
    <xf numFmtId="0" fontId="7" fillId="2" borderId="64" xfId="0" applyFont="1" applyFill="1" applyBorder="1" applyAlignment="1">
      <alignment horizontal="center" vertical="center" wrapText="1"/>
    </xf>
    <xf numFmtId="38" fontId="7" fillId="3" borderId="10" xfId="2" applyFont="1" applyFill="1" applyBorder="1" applyAlignment="1" applyProtection="1">
      <alignment horizontal="center" vertical="center"/>
      <protection locked="0"/>
    </xf>
    <xf numFmtId="38" fontId="7" fillId="3" borderId="12" xfId="2" applyFont="1" applyFill="1" applyBorder="1" applyAlignment="1" applyProtection="1">
      <alignment horizontal="center" vertical="center"/>
      <protection locked="0"/>
    </xf>
    <xf numFmtId="38" fontId="7" fillId="3" borderId="6" xfId="2" applyFont="1" applyFill="1" applyBorder="1" applyAlignment="1" applyProtection="1">
      <alignment horizontal="center" vertical="center"/>
      <protection locked="0"/>
    </xf>
    <xf numFmtId="38" fontId="7" fillId="3" borderId="2" xfId="2"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38"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shrinkToFit="1"/>
      <protection locked="0"/>
    </xf>
    <xf numFmtId="0" fontId="7" fillId="3" borderId="32" xfId="0" applyFon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protection locked="0"/>
    </xf>
    <xf numFmtId="0" fontId="7" fillId="2" borderId="35" xfId="0" applyFont="1" applyFill="1" applyBorder="1" applyAlignment="1">
      <alignment horizontal="center" vertical="center"/>
    </xf>
    <xf numFmtId="0" fontId="7" fillId="2" borderId="25" xfId="0" applyFont="1" applyFill="1" applyBorder="1" applyAlignment="1">
      <alignment horizontal="center" vertical="center"/>
    </xf>
    <xf numFmtId="0" fontId="7" fillId="3" borderId="26" xfId="0" applyFont="1" applyFill="1" applyBorder="1" applyAlignment="1" applyProtection="1">
      <alignment horizontal="center" vertical="center"/>
      <protection locked="0"/>
    </xf>
    <xf numFmtId="0" fontId="7" fillId="3" borderId="38"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2" borderId="2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3" borderId="47" xfId="0" applyFont="1" applyFill="1" applyBorder="1" applyAlignment="1" applyProtection="1">
      <alignment horizontal="center" vertical="center"/>
      <protection locked="0"/>
    </xf>
    <xf numFmtId="0" fontId="7" fillId="3" borderId="56" xfId="0" applyFont="1" applyFill="1" applyBorder="1" applyAlignment="1" applyProtection="1">
      <alignment horizontal="center" vertical="center"/>
      <protection locked="0"/>
    </xf>
    <xf numFmtId="0" fontId="7" fillId="3" borderId="53" xfId="0" applyFont="1" applyFill="1" applyBorder="1" applyAlignment="1" applyProtection="1">
      <alignment horizontal="center" vertical="center"/>
      <protection locked="0"/>
    </xf>
    <xf numFmtId="14" fontId="7" fillId="0" borderId="6"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3" borderId="93" xfId="0" applyFont="1" applyFill="1" applyBorder="1" applyAlignment="1" applyProtection="1">
      <alignment horizontal="center" vertical="center"/>
      <protection locked="0"/>
    </xf>
    <xf numFmtId="0" fontId="7" fillId="3" borderId="74" xfId="0" applyFont="1" applyFill="1" applyBorder="1" applyAlignment="1" applyProtection="1">
      <alignment horizontal="center" vertical="center"/>
      <protection locked="0"/>
    </xf>
    <xf numFmtId="0" fontId="7" fillId="3" borderId="65" xfId="0" applyFont="1" applyFill="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center" vertical="center"/>
      <protection locked="0"/>
    </xf>
    <xf numFmtId="49" fontId="7" fillId="0" borderId="55" xfId="0" applyNumberFormat="1" applyFont="1" applyBorder="1" applyAlignment="1" applyProtection="1">
      <alignment horizontal="center" vertical="center"/>
      <protection locked="0"/>
    </xf>
    <xf numFmtId="49" fontId="7" fillId="2" borderId="10" xfId="0" applyNumberFormat="1" applyFont="1" applyFill="1" applyBorder="1" applyAlignment="1">
      <alignment horizontal="left" vertical="center"/>
    </xf>
    <xf numFmtId="49" fontId="7" fillId="2" borderId="11" xfId="0" applyNumberFormat="1" applyFont="1" applyFill="1" applyBorder="1" applyAlignment="1">
      <alignment horizontal="left" vertical="center"/>
    </xf>
    <xf numFmtId="49" fontId="7" fillId="2" borderId="12" xfId="0" applyNumberFormat="1" applyFont="1" applyFill="1" applyBorder="1" applyAlignment="1">
      <alignment horizontal="left" vertical="center"/>
    </xf>
    <xf numFmtId="49" fontId="7" fillId="5" borderId="6" xfId="0" applyNumberFormat="1" applyFont="1" applyFill="1" applyBorder="1" applyAlignment="1" applyProtection="1">
      <alignment horizontal="center" vertical="center"/>
      <protection locked="0"/>
    </xf>
    <xf numFmtId="49" fontId="7" fillId="5" borderId="7" xfId="0" applyNumberFormat="1" applyFont="1" applyFill="1" applyBorder="1" applyAlignment="1" applyProtection="1">
      <alignment horizontal="center" vertical="center"/>
      <protection locked="0"/>
    </xf>
    <xf numFmtId="49" fontId="7" fillId="5" borderId="55" xfId="0" applyNumberFormat="1" applyFont="1" applyFill="1" applyBorder="1" applyAlignment="1" applyProtection="1">
      <alignment horizontal="center" vertical="center"/>
      <protection locked="0"/>
    </xf>
    <xf numFmtId="49" fontId="7" fillId="2" borderId="36" xfId="0" applyNumberFormat="1" applyFont="1" applyFill="1" applyBorder="1" applyAlignment="1">
      <alignment horizontal="center" vertical="center"/>
    </xf>
    <xf numFmtId="49" fontId="7" fillId="2" borderId="24" xfId="0" applyNumberFormat="1" applyFont="1" applyFill="1" applyBorder="1" applyAlignment="1">
      <alignment horizontal="center" vertical="center"/>
    </xf>
    <xf numFmtId="49" fontId="7" fillId="2" borderId="26" xfId="0" applyNumberFormat="1" applyFont="1" applyFill="1" applyBorder="1" applyAlignment="1">
      <alignment horizontal="center" vertical="center"/>
    </xf>
    <xf numFmtId="49" fontId="7" fillId="3" borderId="47" xfId="0" applyNumberFormat="1" applyFont="1" applyFill="1" applyBorder="1" applyAlignment="1" applyProtection="1">
      <alignment horizontal="center" vertical="center"/>
      <protection locked="0"/>
    </xf>
    <xf numFmtId="49" fontId="7" fillId="3" borderId="56" xfId="0" applyNumberFormat="1" applyFont="1" applyFill="1" applyBorder="1" applyAlignment="1" applyProtection="1">
      <alignment horizontal="center" vertical="center"/>
      <protection locked="0"/>
    </xf>
    <xf numFmtId="49" fontId="7" fillId="3" borderId="53" xfId="0" applyNumberFormat="1" applyFont="1" applyFill="1" applyBorder="1" applyAlignment="1" applyProtection="1">
      <alignment horizontal="center" vertical="center"/>
      <protection locked="0"/>
    </xf>
    <xf numFmtId="49" fontId="7" fillId="2" borderId="6"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0" fontId="7" fillId="4" borderId="1" xfId="0" applyFont="1" applyFill="1" applyBorder="1" applyAlignment="1">
      <alignment horizontal="left" vertical="center"/>
    </xf>
    <xf numFmtId="0" fontId="7" fillId="2" borderId="83" xfId="0" applyFont="1" applyFill="1" applyBorder="1" applyAlignment="1">
      <alignment horizontal="left" vertical="center"/>
    </xf>
    <xf numFmtId="0" fontId="7" fillId="2" borderId="29" xfId="0" applyFont="1" applyFill="1" applyBorder="1" applyAlignment="1">
      <alignment horizontal="left" vertical="center"/>
    </xf>
    <xf numFmtId="0" fontId="1" fillId="2" borderId="3" xfId="0" applyFont="1" applyFill="1" applyBorder="1" applyAlignment="1">
      <alignment horizontal="left" vertical="center" wrapText="1"/>
    </xf>
    <xf numFmtId="0" fontId="1" fillId="2" borderId="1" xfId="0" applyFont="1" applyFill="1" applyBorder="1" applyAlignment="1">
      <alignment horizontal="left" vertical="center" wrapText="1"/>
    </xf>
    <xf numFmtId="178" fontId="1" fillId="0" borderId="1" xfId="2" applyNumberFormat="1" applyFont="1" applyBorder="1" applyAlignment="1" applyProtection="1">
      <alignment horizontal="center" vertical="center" shrinkToFit="1"/>
      <protection locked="0"/>
    </xf>
    <xf numFmtId="38" fontId="1" fillId="0" borderId="1" xfId="2" applyFont="1" applyBorder="1" applyAlignment="1" applyProtection="1">
      <alignment horizontal="center" vertical="center" wrapText="1"/>
      <protection locked="0"/>
    </xf>
    <xf numFmtId="0" fontId="7" fillId="2" borderId="47" xfId="0" applyFont="1" applyFill="1" applyBorder="1" applyAlignment="1">
      <alignment vertical="center" wrapText="1" shrinkToFit="1"/>
    </xf>
    <xf numFmtId="0" fontId="7" fillId="2" borderId="56" xfId="0" applyFont="1" applyFill="1" applyBorder="1" applyAlignment="1">
      <alignment vertical="center" shrinkToFit="1"/>
    </xf>
    <xf numFmtId="0" fontId="7" fillId="2" borderId="41" xfId="0" applyFont="1" applyFill="1" applyBorder="1" applyAlignment="1">
      <alignment vertical="center" shrinkToFit="1"/>
    </xf>
    <xf numFmtId="0" fontId="7" fillId="2" borderId="30"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46" xfId="0" applyFont="1" applyFill="1" applyBorder="1" applyAlignment="1">
      <alignment horizontal="left" vertical="center"/>
    </xf>
    <xf numFmtId="38" fontId="7" fillId="3" borderId="46" xfId="2" applyFont="1" applyFill="1" applyBorder="1" applyAlignment="1" applyProtection="1">
      <alignment horizontal="center" vertical="center"/>
      <protection locked="0"/>
    </xf>
    <xf numFmtId="38" fontId="7" fillId="3" borderId="38" xfId="2" applyFont="1" applyFill="1" applyBorder="1" applyAlignment="1" applyProtection="1">
      <alignment horizontal="center" vertical="center" shrinkToFit="1"/>
      <protection locked="0"/>
    </xf>
    <xf numFmtId="0" fontId="1" fillId="2" borderId="62"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7" fillId="2" borderId="6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5" borderId="6"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wrapText="1"/>
      <protection locked="0"/>
    </xf>
    <xf numFmtId="0" fontId="7" fillId="5" borderId="55" xfId="0" applyFont="1" applyFill="1" applyBorder="1" applyAlignment="1" applyProtection="1">
      <alignment horizontal="center" vertical="center" wrapText="1"/>
      <protection locked="0"/>
    </xf>
    <xf numFmtId="0" fontId="1" fillId="5" borderId="52" xfId="0" applyFont="1" applyFill="1" applyBorder="1" applyAlignment="1" applyProtection="1">
      <alignment horizontal="center" vertical="center" wrapText="1"/>
      <protection locked="0"/>
    </xf>
    <xf numFmtId="0" fontId="1" fillId="5" borderId="40" xfId="0" applyFont="1" applyFill="1" applyBorder="1" applyAlignment="1" applyProtection="1">
      <alignment horizontal="center" vertical="center" wrapText="1"/>
      <protection locked="0"/>
    </xf>
    <xf numFmtId="0" fontId="7" fillId="3" borderId="47" xfId="0" applyFont="1" applyFill="1" applyBorder="1" applyAlignment="1" applyProtection="1">
      <alignment horizontal="center" vertical="center" wrapText="1"/>
      <protection locked="0"/>
    </xf>
    <xf numFmtId="0" fontId="7" fillId="3" borderId="56" xfId="0" applyFont="1" applyFill="1" applyBorder="1" applyAlignment="1" applyProtection="1">
      <alignment horizontal="center" vertical="center" wrapText="1"/>
      <protection locked="0"/>
    </xf>
    <xf numFmtId="0" fontId="7" fillId="3" borderId="53" xfId="0" applyFont="1" applyFill="1" applyBorder="1" applyAlignment="1" applyProtection="1">
      <alignment horizontal="center" vertical="center" wrapText="1"/>
      <protection locked="0"/>
    </xf>
    <xf numFmtId="0" fontId="7" fillId="2" borderId="13" xfId="0" applyFont="1" applyFill="1" applyBorder="1" applyAlignment="1">
      <alignment horizontal="left" vertical="center"/>
    </xf>
    <xf numFmtId="0" fontId="7" fillId="2" borderId="9" xfId="0" applyFont="1" applyFill="1" applyBorder="1" applyAlignment="1">
      <alignment horizontal="left" vertical="center"/>
    </xf>
    <xf numFmtId="0" fontId="7" fillId="3" borderId="6"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2" borderId="3" xfId="0" applyFont="1" applyFill="1" applyBorder="1" applyAlignment="1">
      <alignment horizontal="left" vertical="top"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2" xfId="0" applyFont="1" applyFill="1" applyBorder="1" applyAlignment="1">
      <alignment vertical="center" wrapText="1"/>
    </xf>
    <xf numFmtId="0" fontId="7" fillId="3" borderId="76" xfId="0" applyFont="1" applyFill="1" applyBorder="1" applyAlignment="1" applyProtection="1">
      <alignment horizontal="center" vertical="center" wrapText="1"/>
      <protection locked="0"/>
    </xf>
    <xf numFmtId="0" fontId="7" fillId="3" borderId="77" xfId="0" applyFont="1" applyFill="1" applyBorder="1" applyAlignment="1" applyProtection="1">
      <alignment horizontal="center" vertical="center" wrapText="1"/>
      <protection locked="0"/>
    </xf>
    <xf numFmtId="38" fontId="7" fillId="3" borderId="7" xfId="2" applyFont="1" applyFill="1" applyBorder="1" applyAlignment="1" applyProtection="1">
      <alignment horizontal="center" vertical="center"/>
      <protection locked="0"/>
    </xf>
    <xf numFmtId="0" fontId="7" fillId="2" borderId="1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7" fillId="2" borderId="38" xfId="0" applyFont="1" applyFill="1" applyBorder="1" applyAlignment="1">
      <alignment horizontal="left" vertical="center" wrapText="1"/>
    </xf>
    <xf numFmtId="0" fontId="7" fillId="2" borderId="38" xfId="0" applyFont="1" applyFill="1" applyBorder="1" applyAlignment="1">
      <alignment horizontal="left"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5" borderId="38" xfId="0"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protection locked="0"/>
    </xf>
    <xf numFmtId="0" fontId="7" fillId="2" borderId="56" xfId="0" applyFont="1" applyFill="1" applyBorder="1" applyAlignment="1">
      <alignment horizontal="left" vertical="center" wrapText="1"/>
    </xf>
    <xf numFmtId="0" fontId="7" fillId="2" borderId="36"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3" xfId="0" applyFont="1" applyFill="1" applyBorder="1" applyAlignment="1">
      <alignment horizontal="left" vertical="center" wrapText="1"/>
    </xf>
    <xf numFmtId="0" fontId="7" fillId="5" borderId="3" xfId="0" applyFont="1" applyFill="1" applyBorder="1" applyAlignment="1" applyProtection="1">
      <alignment horizontal="center" vertical="center" wrapText="1"/>
      <protection locked="0"/>
    </xf>
    <xf numFmtId="0" fontId="7" fillId="3" borderId="1" xfId="0" applyFont="1" applyFill="1" applyBorder="1">
      <alignment vertical="center"/>
    </xf>
    <xf numFmtId="0" fontId="7" fillId="3" borderId="25" xfId="0" applyFont="1" applyFill="1" applyBorder="1">
      <alignment vertical="center"/>
    </xf>
    <xf numFmtId="0" fontId="7" fillId="4" borderId="3" xfId="0" applyFont="1" applyFill="1" applyBorder="1" applyAlignment="1">
      <alignment horizontal="left" vertical="center" wrapText="1"/>
    </xf>
    <xf numFmtId="0" fontId="7" fillId="4" borderId="3" xfId="0" applyFont="1" applyFill="1" applyBorder="1" applyAlignment="1">
      <alignment horizontal="left" vertical="center"/>
    </xf>
    <xf numFmtId="49" fontId="7" fillId="3" borderId="6" xfId="0" applyNumberFormat="1" applyFont="1" applyFill="1" applyBorder="1" applyAlignment="1" applyProtection="1">
      <alignment horizontal="center" vertical="center" wrapText="1"/>
      <protection locked="0"/>
    </xf>
    <xf numFmtId="49" fontId="7" fillId="3" borderId="7" xfId="0" applyNumberFormat="1" applyFont="1" applyFill="1" applyBorder="1" applyAlignment="1" applyProtection="1">
      <alignment horizontal="center" vertical="center" wrapText="1"/>
      <protection locked="0"/>
    </xf>
    <xf numFmtId="49" fontId="7" fillId="3" borderId="55" xfId="0" applyNumberFormat="1" applyFont="1" applyFill="1" applyBorder="1" applyAlignment="1" applyProtection="1">
      <alignment horizontal="center" vertical="center" wrapText="1"/>
      <protection locked="0"/>
    </xf>
    <xf numFmtId="49" fontId="7" fillId="2" borderId="6" xfId="0" applyNumberFormat="1" applyFont="1" applyFill="1" applyBorder="1" applyAlignment="1">
      <alignment horizontal="left" vertical="center"/>
    </xf>
    <xf numFmtId="49" fontId="7" fillId="2" borderId="7"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49" fontId="7" fillId="2" borderId="47" xfId="0" applyNumberFormat="1" applyFont="1" applyFill="1" applyBorder="1" applyAlignment="1">
      <alignment horizontal="left" vertical="center" wrapText="1"/>
    </xf>
    <xf numFmtId="0" fontId="1" fillId="2" borderId="62" xfId="0" applyFont="1" applyFill="1" applyBorder="1" applyAlignment="1">
      <alignment vertical="center" wrapText="1"/>
    </xf>
    <xf numFmtId="0" fontId="1" fillId="2" borderId="63" xfId="0" applyFont="1" applyFill="1" applyBorder="1" applyAlignment="1">
      <alignment vertical="center" wrapText="1"/>
    </xf>
    <xf numFmtId="0" fontId="1" fillId="2" borderId="64" xfId="0" applyFont="1" applyFill="1" applyBorder="1" applyAlignment="1">
      <alignment vertical="center" wrapText="1"/>
    </xf>
    <xf numFmtId="0" fontId="1" fillId="2" borderId="69"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5" borderId="1" xfId="0" applyFont="1" applyFill="1" applyBorder="1" applyAlignment="1" applyProtection="1">
      <alignment horizontal="center" vertical="center" wrapText="1"/>
      <protection locked="0"/>
    </xf>
    <xf numFmtId="0" fontId="7" fillId="0" borderId="62"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177" fontId="7" fillId="3" borderId="6" xfId="0" applyNumberFormat="1" applyFont="1" applyFill="1" applyBorder="1" applyAlignment="1" applyProtection="1">
      <alignment horizontal="center" vertical="center"/>
      <protection locked="0"/>
    </xf>
    <xf numFmtId="177" fontId="7" fillId="3" borderId="7" xfId="0" applyNumberFormat="1" applyFont="1" applyFill="1" applyBorder="1" applyAlignment="1" applyProtection="1">
      <alignment horizontal="center" vertical="center"/>
      <protection locked="0"/>
    </xf>
    <xf numFmtId="177" fontId="7" fillId="3" borderId="2" xfId="0" applyNumberFormat="1" applyFont="1" applyFill="1" applyBorder="1" applyAlignment="1" applyProtection="1">
      <alignment horizontal="center" vertical="center"/>
      <protection locked="0"/>
    </xf>
    <xf numFmtId="0" fontId="7" fillId="4" borderId="10"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9" xfId="0" applyFont="1" applyFill="1" applyBorder="1" applyAlignment="1">
      <alignment horizontal="center" vertical="center"/>
    </xf>
    <xf numFmtId="179" fontId="7" fillId="3" borderId="6" xfId="0" applyNumberFormat="1" applyFont="1" applyFill="1" applyBorder="1" applyAlignment="1" applyProtection="1">
      <alignment horizontal="center" vertical="center"/>
      <protection locked="0"/>
    </xf>
    <xf numFmtId="179" fontId="7" fillId="3" borderId="7" xfId="0" applyNumberFormat="1" applyFont="1" applyFill="1" applyBorder="1" applyAlignment="1" applyProtection="1">
      <alignment horizontal="center" vertical="center"/>
      <protection locked="0"/>
    </xf>
    <xf numFmtId="179" fontId="7" fillId="3" borderId="2" xfId="0" applyNumberFormat="1" applyFont="1" applyFill="1" applyBorder="1" applyAlignment="1" applyProtection="1">
      <alignment horizontal="center" vertical="center"/>
      <protection locked="0"/>
    </xf>
    <xf numFmtId="49" fontId="12" fillId="3" borderId="0" xfId="0" applyNumberFormat="1" applyFont="1" applyFill="1" applyAlignment="1">
      <alignment vertical="top" wrapText="1"/>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49" fontId="1" fillId="2" borderId="3" xfId="0" applyNumberFormat="1" applyFont="1" applyFill="1" applyBorder="1" applyAlignment="1">
      <alignment horizontal="left" vertical="top" wrapText="1"/>
    </xf>
    <xf numFmtId="49" fontId="1" fillId="2" borderId="4" xfId="0" applyNumberFormat="1" applyFont="1" applyFill="1" applyBorder="1" applyAlignment="1">
      <alignment horizontal="left" vertical="top" wrapText="1"/>
    </xf>
    <xf numFmtId="49" fontId="1" fillId="2" borderId="5" xfId="0" applyNumberFormat="1" applyFont="1" applyFill="1" applyBorder="1" applyAlignment="1">
      <alignment horizontal="left" vertical="top"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6" fillId="2" borderId="13"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7" fillId="5" borderId="2" xfId="0" applyFont="1" applyFill="1" applyBorder="1" applyAlignment="1" applyProtection="1">
      <alignment horizontal="center" vertical="center" wrapText="1"/>
      <protection locked="0"/>
    </xf>
    <xf numFmtId="0" fontId="7" fillId="5" borderId="5" xfId="0" applyFont="1" applyFill="1" applyBorder="1" applyAlignment="1" applyProtection="1">
      <alignment horizontal="center" vertical="center" wrapText="1"/>
      <protection locked="0"/>
    </xf>
    <xf numFmtId="0" fontId="7" fillId="5" borderId="37" xfId="0" applyFont="1" applyFill="1" applyBorder="1" applyAlignment="1" applyProtection="1">
      <alignment horizontal="center"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7" fillId="2" borderId="33"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50" xfId="0" applyFont="1" applyFill="1" applyBorder="1" applyAlignment="1">
      <alignment horizontal="left" vertical="center" wrapText="1"/>
    </xf>
    <xf numFmtId="0" fontId="7" fillId="3" borderId="26" xfId="0" applyFont="1" applyFill="1" applyBorder="1" applyAlignment="1" applyProtection="1">
      <alignment horizontal="center" vertical="center" wrapText="1"/>
      <protection locked="0"/>
    </xf>
    <xf numFmtId="3" fontId="7" fillId="3" borderId="1" xfId="0" applyNumberFormat="1" applyFont="1" applyFill="1" applyBorder="1" applyAlignment="1" applyProtection="1">
      <alignment horizontal="center" vertical="center"/>
      <protection locked="0"/>
    </xf>
    <xf numFmtId="0" fontId="7" fillId="2" borderId="1" xfId="0" applyFont="1" applyFill="1" applyBorder="1" applyAlignment="1">
      <alignment horizontal="center" vertical="center" textRotation="255"/>
    </xf>
    <xf numFmtId="0" fontId="7" fillId="2" borderId="38" xfId="0" applyFont="1" applyFill="1" applyBorder="1" applyAlignment="1">
      <alignment horizontal="center" vertical="center" textRotation="255"/>
    </xf>
    <xf numFmtId="0" fontId="7" fillId="0" borderId="3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11" fillId="2" borderId="36"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6" xfId="0" applyFont="1" applyFill="1" applyBorder="1" applyAlignment="1">
      <alignment horizontal="center" vertical="center"/>
    </xf>
    <xf numFmtId="0" fontId="7" fillId="5" borderId="42" xfId="0" applyFont="1" applyFill="1" applyBorder="1" applyAlignment="1" applyProtection="1">
      <alignment horizontal="center" vertical="center"/>
      <protection locked="0"/>
    </xf>
    <xf numFmtId="0" fontId="7" fillId="5" borderId="39" xfId="0" applyFont="1" applyFill="1" applyBorder="1" applyAlignment="1" applyProtection="1">
      <alignment horizontal="center" vertical="center"/>
      <protection locked="0"/>
    </xf>
    <xf numFmtId="0" fontId="7" fillId="5" borderId="23" xfId="0" applyFont="1" applyFill="1" applyBorder="1" applyAlignment="1" applyProtection="1">
      <alignment horizontal="center" vertical="center"/>
      <protection locked="0"/>
    </xf>
    <xf numFmtId="0" fontId="7" fillId="4" borderId="9" xfId="0" applyFont="1" applyFill="1" applyBorder="1" applyAlignment="1">
      <alignment horizontal="left" vertical="center"/>
    </xf>
    <xf numFmtId="0" fontId="7" fillId="4" borderId="5" xfId="0" applyFont="1" applyFill="1" applyBorder="1" applyAlignment="1">
      <alignment horizontal="left" vertical="center"/>
    </xf>
    <xf numFmtId="0" fontId="7" fillId="2" borderId="5"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90"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5" xfId="0" applyFont="1" applyFill="1" applyBorder="1" applyAlignment="1">
      <alignment horizontal="left" vertical="center"/>
    </xf>
    <xf numFmtId="0" fontId="7" fillId="2" borderId="4"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66" xfId="0" applyFont="1" applyFill="1" applyBorder="1" applyAlignment="1">
      <alignment horizontal="left" vertical="center"/>
    </xf>
    <xf numFmtId="0" fontId="7" fillId="5" borderId="88" xfId="0" applyFont="1" applyFill="1" applyBorder="1" applyAlignment="1" applyProtection="1">
      <alignment horizontal="center" vertical="center"/>
      <protection locked="0"/>
    </xf>
    <xf numFmtId="0" fontId="7" fillId="2" borderId="71" xfId="0" applyFont="1" applyFill="1" applyBorder="1" applyAlignment="1">
      <alignment horizontal="left" vertical="center"/>
    </xf>
    <xf numFmtId="0" fontId="7" fillId="2" borderId="70" xfId="0" applyFont="1" applyFill="1" applyBorder="1" applyAlignment="1">
      <alignment horizontal="left" vertical="center"/>
    </xf>
    <xf numFmtId="0" fontId="7" fillId="2" borderId="72" xfId="0" applyFont="1" applyFill="1" applyBorder="1" applyAlignment="1">
      <alignment horizontal="left" vertical="center"/>
    </xf>
    <xf numFmtId="0" fontId="11" fillId="0" borderId="38" xfId="0" applyFont="1" applyBorder="1" applyAlignment="1" applyProtection="1">
      <alignment horizontal="center" vertical="center" wrapText="1"/>
      <protection locked="0"/>
    </xf>
    <xf numFmtId="0" fontId="11" fillId="0" borderId="27" xfId="0" applyFont="1" applyBorder="1" applyAlignment="1" applyProtection="1">
      <alignment horizontal="center" vertical="center" wrapText="1"/>
      <protection locked="0"/>
    </xf>
    <xf numFmtId="0" fontId="7" fillId="2" borderId="24" xfId="0" applyFont="1" applyFill="1" applyBorder="1" applyAlignment="1">
      <alignment horizontal="left" vertical="center"/>
    </xf>
    <xf numFmtId="0" fontId="7" fillId="2" borderId="26" xfId="0" applyFont="1" applyFill="1" applyBorder="1" applyAlignment="1">
      <alignment horizontal="left" vertical="center"/>
    </xf>
    <xf numFmtId="0" fontId="16" fillId="2" borderId="3"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10" fillId="5" borderId="10" xfId="0" applyFont="1" applyFill="1" applyBorder="1" applyAlignment="1" applyProtection="1">
      <alignment horizontal="center" vertical="center"/>
      <protection locked="0"/>
    </xf>
    <xf numFmtId="0" fontId="10" fillId="5" borderId="89" xfId="0" applyFont="1" applyFill="1" applyBorder="1" applyAlignment="1" applyProtection="1">
      <alignment horizontal="center" vertical="center"/>
      <protection locked="0"/>
    </xf>
    <xf numFmtId="0" fontId="7" fillId="2" borderId="89" xfId="0" applyFont="1" applyFill="1" applyBorder="1" applyAlignment="1">
      <alignment horizontal="left" vertical="center"/>
    </xf>
    <xf numFmtId="0" fontId="11" fillId="3" borderId="71" xfId="0"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3" borderId="82" xfId="0" applyFont="1" applyFill="1" applyBorder="1" applyAlignment="1" applyProtection="1">
      <alignment horizontal="center" vertical="center"/>
      <protection locked="0"/>
    </xf>
    <xf numFmtId="0" fontId="7" fillId="2" borderId="21" xfId="0" applyFont="1" applyFill="1" applyBorder="1" applyAlignment="1">
      <alignment horizontal="left" vertical="center"/>
    </xf>
    <xf numFmtId="0" fontId="7" fillId="2" borderId="8" xfId="0" applyFont="1" applyFill="1" applyBorder="1" applyAlignment="1">
      <alignment horizontal="left" vertical="center"/>
    </xf>
    <xf numFmtId="0" fontId="7" fillId="5" borderId="86" xfId="0" applyFont="1" applyFill="1" applyBorder="1" applyAlignment="1" applyProtection="1">
      <alignment horizontal="center" vertical="center"/>
      <protection locked="0"/>
    </xf>
    <xf numFmtId="0" fontId="7" fillId="2" borderId="47" xfId="0" applyFont="1" applyFill="1" applyBorder="1" applyAlignment="1">
      <alignment horizontal="left" vertical="center"/>
    </xf>
    <xf numFmtId="0" fontId="7" fillId="2" borderId="41" xfId="0" applyFont="1" applyFill="1" applyBorder="1" applyAlignment="1">
      <alignment horizontal="left" vertical="center"/>
    </xf>
    <xf numFmtId="0" fontId="7" fillId="3" borderId="41" xfId="0" applyFont="1" applyFill="1" applyBorder="1" applyAlignment="1" applyProtection="1">
      <alignment horizontal="center" vertical="center"/>
      <protection locked="0"/>
    </xf>
    <xf numFmtId="0" fontId="7" fillId="2" borderId="39" xfId="0" applyFont="1" applyFill="1" applyBorder="1" applyAlignment="1">
      <alignment horizontal="left" vertical="center"/>
    </xf>
    <xf numFmtId="0" fontId="7" fillId="2" borderId="87" xfId="0" applyFont="1" applyFill="1" applyBorder="1" applyAlignment="1">
      <alignment horizontal="left" vertical="center"/>
    </xf>
    <xf numFmtId="0" fontId="7" fillId="5" borderId="1" xfId="0" applyFont="1" applyFill="1" applyBorder="1" applyAlignment="1" applyProtection="1">
      <alignment horizontal="center" vertical="center" wrapText="1"/>
      <protection locked="0"/>
    </xf>
    <xf numFmtId="0" fontId="7" fillId="5" borderId="25" xfId="0" applyFont="1" applyFill="1" applyBorder="1" applyAlignment="1" applyProtection="1">
      <alignment horizontal="center" vertical="center" wrapText="1"/>
      <protection locked="0"/>
    </xf>
    <xf numFmtId="0" fontId="7" fillId="2" borderId="44" xfId="0" applyFont="1" applyFill="1" applyBorder="1" applyAlignment="1">
      <alignment horizontal="left" vertical="center"/>
    </xf>
    <xf numFmtId="49" fontId="3" fillId="2" borderId="1" xfId="0" quotePrefix="1" applyNumberFormat="1" applyFont="1" applyFill="1" applyBorder="1" applyAlignment="1">
      <alignment horizontal="left" vertical="top"/>
    </xf>
    <xf numFmtId="49" fontId="3" fillId="2" borderId="6" xfId="0" quotePrefix="1" applyNumberFormat="1" applyFont="1" applyFill="1" applyBorder="1" applyAlignment="1">
      <alignment horizontal="left" vertical="top"/>
    </xf>
    <xf numFmtId="0" fontId="7" fillId="2" borderId="44" xfId="0" applyFont="1" applyFill="1" applyBorder="1">
      <alignment vertical="center"/>
    </xf>
    <xf numFmtId="0" fontId="7" fillId="2" borderId="49" xfId="0" applyFont="1" applyFill="1" applyBorder="1" applyAlignment="1">
      <alignment horizontal="left" vertical="center" wrapText="1"/>
    </xf>
    <xf numFmtId="0" fontId="7" fillId="2" borderId="45" xfId="0" applyFont="1" applyFill="1" applyBorder="1" applyAlignment="1">
      <alignment horizontal="left" vertical="center" wrapText="1"/>
    </xf>
    <xf numFmtId="0" fontId="7" fillId="2" borderId="36" xfId="0" applyFont="1" applyFill="1" applyBorder="1" applyAlignment="1">
      <alignment horizontal="center" vertical="center" textRotation="255"/>
    </xf>
    <xf numFmtId="0" fontId="7" fillId="2" borderId="24" xfId="0" applyFont="1" applyFill="1" applyBorder="1" applyAlignment="1">
      <alignment horizontal="center" vertical="center" textRotation="255"/>
    </xf>
    <xf numFmtId="0" fontId="7" fillId="2" borderId="26" xfId="0" applyFont="1" applyFill="1" applyBorder="1" applyAlignment="1">
      <alignment horizontal="center" vertical="center" textRotation="255"/>
    </xf>
    <xf numFmtId="0" fontId="7" fillId="2" borderId="45" xfId="0" applyFont="1" applyFill="1" applyBorder="1" applyAlignment="1">
      <alignment horizontal="center" vertical="center" wrapText="1"/>
    </xf>
    <xf numFmtId="0" fontId="7" fillId="2" borderId="45" xfId="0" applyFont="1" applyFill="1" applyBorder="1" applyAlignment="1">
      <alignment horizontal="center" vertical="center"/>
    </xf>
    <xf numFmtId="49" fontId="7" fillId="4" borderId="3" xfId="0" applyNumberFormat="1" applyFont="1" applyFill="1" applyBorder="1" applyAlignment="1">
      <alignment horizontal="left" vertical="top"/>
    </xf>
    <xf numFmtId="49" fontId="7" fillId="4" borderId="15" xfId="0" applyNumberFormat="1" applyFont="1" applyFill="1" applyBorder="1" applyAlignment="1">
      <alignment horizontal="left" vertical="top"/>
    </xf>
    <xf numFmtId="49" fontId="7" fillId="4" borderId="13" xfId="0" applyNumberFormat="1" applyFont="1" applyFill="1" applyBorder="1" applyAlignment="1">
      <alignment horizontal="left" vertical="top"/>
    </xf>
    <xf numFmtId="49" fontId="7" fillId="2" borderId="7" xfId="0" applyNumberFormat="1" applyFont="1" applyFill="1" applyBorder="1" applyAlignment="1">
      <alignment horizontal="left" vertical="center" wrapText="1"/>
    </xf>
    <xf numFmtId="49" fontId="7" fillId="5" borderId="2" xfId="0" applyNumberFormat="1"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7" fillId="5" borderId="7"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49" fontId="1" fillId="2" borderId="1" xfId="0" applyNumberFormat="1" applyFont="1" applyFill="1" applyBorder="1" applyAlignment="1">
      <alignment horizontal="left" vertical="top" wrapText="1"/>
    </xf>
    <xf numFmtId="0" fontId="1" fillId="2" borderId="10" xfId="0" applyFont="1" applyFill="1" applyBorder="1" applyAlignment="1">
      <alignment vertical="center" wrapText="1"/>
    </xf>
    <xf numFmtId="0" fontId="1" fillId="2" borderId="11" xfId="0" applyFont="1" applyFill="1" applyBorder="1" applyAlignment="1">
      <alignment vertical="center" wrapText="1"/>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49" fontId="7" fillId="4" borderId="10" xfId="0" applyNumberFormat="1" applyFont="1" applyFill="1" applyBorder="1" applyAlignment="1">
      <alignment horizontal="left" vertical="center"/>
    </xf>
    <xf numFmtId="49" fontId="7" fillId="4" borderId="11" xfId="0" applyNumberFormat="1" applyFont="1" applyFill="1" applyBorder="1" applyAlignment="1">
      <alignment horizontal="left" vertical="center"/>
    </xf>
    <xf numFmtId="49" fontId="7" fillId="4" borderId="12" xfId="0" applyNumberFormat="1" applyFont="1" applyFill="1" applyBorder="1" applyAlignment="1">
      <alignment horizontal="left" vertical="center"/>
    </xf>
    <xf numFmtId="49" fontId="7" fillId="5" borderId="6" xfId="0" applyNumberFormat="1" applyFont="1" applyFill="1" applyBorder="1" applyAlignment="1">
      <alignment horizontal="center" vertical="center"/>
    </xf>
    <xf numFmtId="49" fontId="7" fillId="5" borderId="7" xfId="0" applyNumberFormat="1" applyFont="1" applyFill="1" applyBorder="1" applyAlignment="1">
      <alignment horizontal="center" vertical="center"/>
    </xf>
    <xf numFmtId="49" fontId="7" fillId="5" borderId="55" xfId="0" applyNumberFormat="1" applyFont="1" applyFill="1" applyBorder="1" applyAlignment="1">
      <alignment horizontal="center" vertical="center"/>
    </xf>
    <xf numFmtId="49" fontId="7" fillId="4" borderId="6" xfId="0" applyNumberFormat="1"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49" fontId="7" fillId="3" borderId="6" xfId="0" applyNumberFormat="1" applyFont="1" applyFill="1" applyBorder="1" applyAlignment="1">
      <alignment horizontal="center" vertical="center"/>
    </xf>
    <xf numFmtId="49" fontId="7" fillId="3" borderId="7" xfId="0" applyNumberFormat="1" applyFont="1" applyFill="1" applyBorder="1" applyAlignment="1">
      <alignment horizontal="center" vertical="center"/>
    </xf>
    <xf numFmtId="49" fontId="7" fillId="3" borderId="55" xfId="0" applyNumberFormat="1" applyFont="1" applyFill="1" applyBorder="1" applyAlignment="1">
      <alignment horizontal="center" vertical="center"/>
    </xf>
    <xf numFmtId="0" fontId="7" fillId="4" borderId="54" xfId="0" applyFont="1" applyFill="1" applyBorder="1" applyAlignment="1">
      <alignment horizontal="center" vertical="center"/>
    </xf>
    <xf numFmtId="0" fontId="7" fillId="4" borderId="48" xfId="0" applyFont="1" applyFill="1" applyBorder="1" applyAlignment="1">
      <alignment horizontal="center" vertical="center"/>
    </xf>
    <xf numFmtId="38" fontId="7" fillId="3" borderId="47" xfId="2" applyFont="1" applyFill="1" applyBorder="1" applyAlignment="1" applyProtection="1">
      <alignment horizontal="center" vertical="center"/>
      <protection locked="0"/>
    </xf>
    <xf numFmtId="38" fontId="7" fillId="3" borderId="41" xfId="2" applyFont="1" applyFill="1" applyBorder="1" applyAlignment="1" applyProtection="1">
      <alignment horizontal="center" vertical="center"/>
      <protection locked="0"/>
    </xf>
    <xf numFmtId="0" fontId="29" fillId="2" borderId="1" xfId="0" applyFont="1" applyFill="1" applyBorder="1" applyAlignment="1">
      <alignment horizontal="center" vertical="center" wrapText="1"/>
    </xf>
    <xf numFmtId="49" fontId="29" fillId="0" borderId="1" xfId="0" applyNumberFormat="1" applyFont="1" applyBorder="1" applyAlignment="1">
      <alignment horizontal="center" vertical="center" wrapText="1"/>
    </xf>
    <xf numFmtId="0" fontId="29" fillId="0" borderId="1" xfId="0" applyFont="1" applyBorder="1" applyAlignment="1">
      <alignment horizontal="left" vertical="center" wrapText="1"/>
    </xf>
    <xf numFmtId="0" fontId="29" fillId="0" borderId="1" xfId="0" applyFont="1" applyBorder="1" applyAlignment="1">
      <alignment horizontal="right" vertical="center" wrapText="1"/>
    </xf>
    <xf numFmtId="0" fontId="30" fillId="0" borderId="1" xfId="0" applyFont="1" applyBorder="1" applyAlignment="1">
      <alignment horizontal="left" vertical="center" wrapText="1"/>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7" fillId="2" borderId="12" xfId="0" applyFont="1" applyFill="1" applyBorder="1" applyAlignment="1">
      <alignment vertical="center" wrapText="1"/>
    </xf>
    <xf numFmtId="0" fontId="45" fillId="3" borderId="0" xfId="0" applyFont="1" applyFill="1" applyAlignment="1" applyProtection="1">
      <alignment wrapText="1"/>
      <protection hidden="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2" xfId="0" applyFill="1" applyBorder="1" applyAlignment="1">
      <alignment horizontal="left" vertical="center"/>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10" xfId="4" applyFont="1" applyFill="1" applyBorder="1" applyAlignment="1">
      <alignment horizontal="center" vertical="center" wrapText="1"/>
    </xf>
    <xf numFmtId="0" fontId="19" fillId="3" borderId="12" xfId="4"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shrinkToFit="1"/>
    </xf>
    <xf numFmtId="0" fontId="19" fillId="3" borderId="4" xfId="0" applyFont="1" applyFill="1" applyBorder="1" applyAlignment="1">
      <alignment horizontal="center" vertical="center" shrinkToFit="1"/>
    </xf>
    <xf numFmtId="0" fontId="19" fillId="3" borderId="10"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11" xfId="4" applyFont="1" applyFill="1" applyBorder="1" applyAlignment="1">
      <alignment horizontal="center" vertical="center" wrapText="1"/>
    </xf>
    <xf numFmtId="0" fontId="19" fillId="3" borderId="15" xfId="4" applyFont="1" applyFill="1" applyBorder="1" applyAlignment="1">
      <alignment horizontal="center" vertical="center" wrapText="1"/>
    </xf>
    <xf numFmtId="0" fontId="19" fillId="3" borderId="0" xfId="4" applyFont="1" applyFill="1" applyBorder="1" applyAlignment="1">
      <alignment horizontal="center" vertical="center" wrapText="1"/>
    </xf>
    <xf numFmtId="0" fontId="19" fillId="3" borderId="14" xfId="4" applyFont="1" applyFill="1" applyBorder="1" applyAlignment="1">
      <alignment horizontal="center" vertical="center" wrapText="1"/>
    </xf>
    <xf numFmtId="0" fontId="19" fillId="3" borderId="3" xfId="4" applyFont="1" applyFill="1" applyBorder="1" applyAlignment="1">
      <alignment horizontal="center" vertical="center" wrapText="1"/>
    </xf>
    <xf numFmtId="0" fontId="19" fillId="3" borderId="4" xfId="4" applyFont="1" applyFill="1" applyBorder="1" applyAlignment="1">
      <alignment horizontal="center" vertical="center" wrapText="1"/>
    </xf>
    <xf numFmtId="0" fontId="19" fillId="3" borderId="5" xfId="4"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3" xfId="4"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3" xfId="4" applyFont="1" applyFill="1" applyBorder="1" applyAlignment="1">
      <alignment horizontal="center" vertical="center" wrapText="1" shrinkToFit="1"/>
    </xf>
    <xf numFmtId="0" fontId="19" fillId="3" borderId="5" xfId="4" applyFont="1" applyFill="1" applyBorder="1" applyAlignment="1">
      <alignment horizontal="center" vertical="center" wrapText="1" shrinkToFit="1"/>
    </xf>
    <xf numFmtId="176" fontId="19" fillId="3" borderId="3" xfId="0" applyNumberFormat="1" applyFont="1" applyFill="1" applyBorder="1" applyAlignment="1">
      <alignment horizontal="center" vertical="center" wrapText="1"/>
    </xf>
    <xf numFmtId="176" fontId="19" fillId="3" borderId="5" xfId="0" applyNumberFormat="1" applyFont="1" applyFill="1" applyBorder="1" applyAlignment="1">
      <alignment horizontal="center" vertical="center" wrapText="1"/>
    </xf>
    <xf numFmtId="0" fontId="19" fillId="3" borderId="6" xfId="4" applyFont="1" applyFill="1" applyBorder="1" applyAlignment="1">
      <alignment horizontal="center" vertical="center" wrapText="1"/>
    </xf>
    <xf numFmtId="0" fontId="19" fillId="3" borderId="7" xfId="4" applyFont="1" applyFill="1" applyBorder="1" applyAlignment="1">
      <alignment horizontal="center" vertical="center" wrapText="1"/>
    </xf>
    <xf numFmtId="0" fontId="19" fillId="3" borderId="2" xfId="4" applyFont="1" applyFill="1" applyBorder="1" applyAlignment="1">
      <alignment horizontal="center" vertical="center" wrapText="1"/>
    </xf>
    <xf numFmtId="38" fontId="19" fillId="3" borderId="6" xfId="2" quotePrefix="1" applyFont="1" applyFill="1" applyBorder="1" applyAlignment="1" applyProtection="1">
      <alignment horizontal="left" vertical="center"/>
    </xf>
    <xf numFmtId="38" fontId="19" fillId="3" borderId="7" xfId="2" quotePrefix="1" applyFont="1" applyFill="1" applyBorder="1" applyAlignment="1" applyProtection="1">
      <alignment horizontal="left" vertical="center"/>
    </xf>
    <xf numFmtId="38" fontId="19" fillId="3" borderId="2" xfId="2" quotePrefix="1" applyFont="1" applyFill="1" applyBorder="1" applyAlignment="1" applyProtection="1">
      <alignment horizontal="left" vertical="center"/>
    </xf>
    <xf numFmtId="0" fontId="19" fillId="3" borderId="6"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6" xfId="0" applyFont="1" applyFill="1" applyBorder="1" applyAlignment="1">
      <alignment horizontal="left" vertical="center"/>
    </xf>
    <xf numFmtId="0" fontId="19" fillId="3" borderId="7" xfId="0" applyFont="1" applyFill="1" applyBorder="1" applyAlignment="1">
      <alignment horizontal="left" vertical="center"/>
    </xf>
    <xf numFmtId="0" fontId="19" fillId="3" borderId="2" xfId="0" applyFont="1" applyFill="1" applyBorder="1" applyAlignment="1">
      <alignment horizontal="left" vertical="center"/>
    </xf>
    <xf numFmtId="0" fontId="19" fillId="3" borderId="4" xfId="0" applyFont="1" applyFill="1" applyBorder="1" applyAlignment="1">
      <alignment horizontal="center" vertical="center" textRotation="255"/>
    </xf>
    <xf numFmtId="0" fontId="19" fillId="3" borderId="5" xfId="0" applyFont="1" applyFill="1" applyBorder="1" applyAlignment="1">
      <alignment horizontal="center" vertical="center" textRotation="255"/>
    </xf>
    <xf numFmtId="0" fontId="19" fillId="3" borderId="57" xfId="4" applyFont="1" applyFill="1" applyBorder="1" applyAlignment="1">
      <alignment horizontal="center" vertical="center" wrapText="1"/>
    </xf>
    <xf numFmtId="0" fontId="19" fillId="3" borderId="17" xfId="4"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5" xfId="0" applyFont="1" applyFill="1" applyBorder="1" applyAlignment="1">
      <alignment horizontal="center" vertical="center" wrapText="1"/>
    </xf>
    <xf numFmtId="38" fontId="19" fillId="3" borderId="3" xfId="2" applyFont="1" applyFill="1" applyBorder="1" applyAlignment="1" applyProtection="1">
      <alignment horizontal="center" vertical="center" wrapText="1"/>
    </xf>
    <xf numFmtId="38" fontId="19" fillId="3" borderId="4" xfId="2" applyFont="1" applyFill="1" applyBorder="1" applyAlignment="1" applyProtection="1">
      <alignment horizontal="center" vertical="center" wrapText="1"/>
    </xf>
    <xf numFmtId="38" fontId="19" fillId="3" borderId="5" xfId="2" applyFont="1" applyFill="1" applyBorder="1" applyAlignment="1" applyProtection="1">
      <alignment horizontal="center" vertical="center" wrapText="1"/>
    </xf>
    <xf numFmtId="0" fontId="19" fillId="3" borderId="3" xfId="0" applyFont="1" applyFill="1" applyBorder="1" applyAlignment="1">
      <alignment horizontal="center" vertical="center" textRotation="255" wrapText="1"/>
    </xf>
    <xf numFmtId="0" fontId="19" fillId="3" borderId="4" xfId="0" applyFont="1" applyFill="1" applyBorder="1" applyAlignment="1">
      <alignment horizontal="center" vertical="center" textRotation="255" wrapText="1"/>
    </xf>
    <xf numFmtId="0" fontId="19" fillId="3" borderId="5" xfId="0" applyFont="1" applyFill="1" applyBorder="1" applyAlignment="1">
      <alignment horizontal="center" vertical="center" textRotation="255" wrapText="1"/>
    </xf>
    <xf numFmtId="176" fontId="19" fillId="3" borderId="6" xfId="0" applyNumberFormat="1" applyFont="1" applyFill="1" applyBorder="1" applyAlignment="1">
      <alignment horizontal="center" vertical="center" wrapText="1"/>
    </xf>
    <xf numFmtId="176" fontId="19" fillId="3" borderId="7" xfId="0" applyNumberFormat="1" applyFont="1" applyFill="1" applyBorder="1" applyAlignment="1">
      <alignment horizontal="center" vertical="center" wrapText="1"/>
    </xf>
    <xf numFmtId="176" fontId="19" fillId="3" borderId="2" xfId="0" applyNumberFormat="1" applyFont="1" applyFill="1" applyBorder="1" applyAlignment="1">
      <alignment horizontal="center" vertical="center" wrapText="1"/>
    </xf>
    <xf numFmtId="1" fontId="19" fillId="3" borderId="3" xfId="3" applyNumberFormat="1" applyFont="1" applyFill="1" applyBorder="1" applyAlignment="1" applyProtection="1">
      <alignment horizontal="center" vertical="center" textRotation="255"/>
    </xf>
    <xf numFmtId="1" fontId="19" fillId="3" borderId="4" xfId="3" applyNumberFormat="1" applyFont="1" applyFill="1" applyBorder="1" applyAlignment="1" applyProtection="1">
      <alignment horizontal="center" vertical="center" textRotation="255"/>
    </xf>
    <xf numFmtId="1" fontId="19" fillId="3" borderId="5" xfId="3" applyNumberFormat="1" applyFont="1" applyFill="1" applyBorder="1" applyAlignment="1" applyProtection="1">
      <alignment horizontal="center" vertical="center" textRotation="255"/>
    </xf>
    <xf numFmtId="1" fontId="19" fillId="3" borderId="10" xfId="3" applyNumberFormat="1" applyFont="1" applyFill="1" applyBorder="1" applyAlignment="1" applyProtection="1">
      <alignment horizontal="center" vertical="center" textRotation="255"/>
    </xf>
    <xf numFmtId="1" fontId="19" fillId="3" borderId="15" xfId="3" applyNumberFormat="1" applyFont="1" applyFill="1" applyBorder="1" applyAlignment="1" applyProtection="1">
      <alignment horizontal="center" vertical="center" textRotation="255"/>
    </xf>
    <xf numFmtId="1" fontId="19" fillId="3" borderId="13" xfId="3" applyNumberFormat="1" applyFont="1" applyFill="1" applyBorder="1" applyAlignment="1" applyProtection="1">
      <alignment horizontal="center" vertical="center" textRotation="255"/>
    </xf>
    <xf numFmtId="0" fontId="19" fillId="3" borderId="3" xfId="4" applyFont="1" applyFill="1" applyBorder="1" applyAlignment="1">
      <alignment horizontal="center" vertical="center" textRotation="255" wrapText="1"/>
    </xf>
    <xf numFmtId="0" fontId="19" fillId="3" borderId="4" xfId="4" applyFont="1" applyFill="1" applyBorder="1" applyAlignment="1">
      <alignment horizontal="center" vertical="center" textRotation="255" wrapText="1"/>
    </xf>
    <xf numFmtId="0" fontId="19" fillId="3" borderId="5" xfId="4" applyFont="1" applyFill="1" applyBorder="1" applyAlignment="1">
      <alignment horizontal="center" vertical="center" textRotation="255" wrapText="1"/>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12" xfId="0" applyFont="1" applyFill="1" applyBorder="1" applyAlignment="1">
      <alignment horizontal="center" vertical="center"/>
    </xf>
    <xf numFmtId="0" fontId="19" fillId="3" borderId="3" xfId="0" applyFont="1" applyFill="1" applyBorder="1" applyAlignment="1">
      <alignment horizontal="center" vertical="center" textRotation="255" shrinkToFit="1"/>
    </xf>
    <xf numFmtId="0" fontId="19" fillId="3" borderId="5" xfId="0" applyFont="1" applyFill="1" applyBorder="1" applyAlignment="1">
      <alignment horizontal="center" vertical="center" textRotation="255" shrinkToFit="1"/>
    </xf>
    <xf numFmtId="0" fontId="19" fillId="3" borderId="10" xfId="4" applyFont="1" applyFill="1" applyBorder="1" applyAlignment="1">
      <alignment horizontal="center" vertical="top" wrapText="1"/>
    </xf>
    <xf numFmtId="0" fontId="19" fillId="3" borderId="12" xfId="4" applyFont="1" applyFill="1" applyBorder="1" applyAlignment="1">
      <alignment horizontal="center" vertical="top" wrapText="1"/>
    </xf>
    <xf numFmtId="0" fontId="19" fillId="3" borderId="15" xfId="4" applyFont="1" applyFill="1" applyBorder="1" applyAlignment="1">
      <alignment horizontal="center" vertical="top" wrapText="1"/>
    </xf>
    <xf numFmtId="0" fontId="19" fillId="3" borderId="14" xfId="4" applyFont="1" applyFill="1" applyBorder="1" applyAlignment="1">
      <alignment horizontal="center" vertical="top" wrapText="1"/>
    </xf>
    <xf numFmtId="49" fontId="19" fillId="3" borderId="6" xfId="0" applyNumberFormat="1" applyFont="1" applyFill="1" applyBorder="1" applyAlignment="1">
      <alignment horizontal="left" vertical="center" shrinkToFit="1"/>
    </xf>
    <xf numFmtId="49" fontId="19" fillId="3" borderId="2" xfId="0" applyNumberFormat="1" applyFont="1" applyFill="1" applyBorder="1" applyAlignment="1">
      <alignment horizontal="left" vertical="center" shrinkToFit="1"/>
    </xf>
    <xf numFmtId="49" fontId="19" fillId="3" borderId="3" xfId="0" applyNumberFormat="1" applyFont="1" applyFill="1" applyBorder="1" applyAlignment="1">
      <alignment horizontal="center" vertical="center" textRotation="255" shrinkToFit="1"/>
    </xf>
    <xf numFmtId="49" fontId="19" fillId="3" borderId="4" xfId="0" applyNumberFormat="1" applyFont="1" applyFill="1" applyBorder="1" applyAlignment="1">
      <alignment horizontal="center" vertical="center" textRotation="255" shrinkToFit="1"/>
    </xf>
    <xf numFmtId="49" fontId="19" fillId="3" borderId="5" xfId="0" applyNumberFormat="1" applyFont="1" applyFill="1" applyBorder="1" applyAlignment="1">
      <alignment horizontal="center" vertical="center" textRotation="255" shrinkToFit="1"/>
    </xf>
    <xf numFmtId="49" fontId="19" fillId="3" borderId="3"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3" borderId="5" xfId="0" applyNumberFormat="1"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4" xfId="0" applyFont="1" applyFill="1" applyBorder="1" applyAlignment="1">
      <alignment horizontal="center" vertical="center" wrapText="1"/>
    </xf>
    <xf numFmtId="1" fontId="19" fillId="3" borderId="16" xfId="3" applyNumberFormat="1" applyFont="1" applyFill="1" applyBorder="1" applyAlignment="1" applyProtection="1">
      <alignment horizontal="center" vertical="center" wrapText="1"/>
    </xf>
    <xf numFmtId="1" fontId="19" fillId="3" borderId="61" xfId="3" applyNumberFormat="1" applyFont="1" applyFill="1" applyBorder="1" applyAlignment="1" applyProtection="1">
      <alignment horizontal="center" vertical="center" wrapText="1"/>
    </xf>
    <xf numFmtId="0" fontId="22" fillId="3" borderId="3" xfId="0" applyFont="1" applyFill="1" applyBorder="1" applyAlignment="1">
      <alignment horizontal="center" vertical="center" wrapText="1"/>
    </xf>
    <xf numFmtId="0" fontId="22" fillId="3" borderId="5" xfId="0" applyFont="1" applyFill="1" applyBorder="1" applyAlignment="1">
      <alignment horizontal="center" vertical="center" wrapText="1"/>
    </xf>
    <xf numFmtId="49" fontId="19" fillId="3" borderId="3" xfId="0" applyNumberFormat="1" applyFont="1" applyFill="1" applyBorder="1" applyAlignment="1">
      <alignment horizontal="center" vertical="center" textRotation="255" wrapText="1"/>
    </xf>
    <xf numFmtId="49" fontId="19" fillId="3" borderId="4" xfId="0" applyNumberFormat="1" applyFont="1" applyFill="1" applyBorder="1" applyAlignment="1">
      <alignment horizontal="center" vertical="center" textRotation="255" wrapText="1"/>
    </xf>
    <xf numFmtId="49" fontId="19" fillId="3" borderId="5" xfId="0" applyNumberFormat="1" applyFont="1" applyFill="1" applyBorder="1" applyAlignment="1">
      <alignment horizontal="center" vertical="center" textRotation="255" wrapText="1"/>
    </xf>
    <xf numFmtId="1" fontId="19" fillId="3" borderId="6" xfId="3" applyNumberFormat="1" applyFont="1" applyFill="1" applyBorder="1" applyAlignment="1" applyProtection="1">
      <alignment horizontal="left" vertical="center"/>
    </xf>
    <xf numFmtId="1" fontId="19" fillId="3" borderId="7" xfId="3" applyNumberFormat="1" applyFont="1" applyFill="1" applyBorder="1" applyAlignment="1" applyProtection="1">
      <alignment horizontal="left" vertical="center"/>
    </xf>
    <xf numFmtId="1" fontId="19" fillId="3" borderId="2" xfId="3" applyNumberFormat="1" applyFont="1" applyFill="1" applyBorder="1" applyAlignment="1" applyProtection="1">
      <alignment horizontal="left"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5" xfId="0" applyFont="1" applyFill="1" applyBorder="1" applyAlignment="1">
      <alignment horizontal="center" vertical="center"/>
    </xf>
    <xf numFmtId="0" fontId="20" fillId="3" borderId="3" xfId="0" applyFont="1" applyFill="1" applyBorder="1" applyAlignment="1">
      <alignment horizontal="center" vertical="center" textRotation="255" wrapText="1" shrinkToFit="1"/>
    </xf>
    <xf numFmtId="0" fontId="20" fillId="3" borderId="5" xfId="0" applyFont="1" applyFill="1" applyBorder="1" applyAlignment="1">
      <alignment horizontal="center" vertical="center" textRotation="255" wrapText="1" shrinkToFit="1"/>
    </xf>
    <xf numFmtId="0" fontId="20" fillId="3" borderId="3" xfId="0" applyFont="1" applyFill="1" applyBorder="1" applyAlignment="1">
      <alignment horizontal="center" vertical="center" textRotation="255" shrinkToFit="1"/>
    </xf>
    <xf numFmtId="0" fontId="20" fillId="3" borderId="5" xfId="0" applyFont="1" applyFill="1" applyBorder="1" applyAlignment="1">
      <alignment horizontal="center" vertical="center" textRotation="255" shrinkToFit="1"/>
    </xf>
    <xf numFmtId="0" fontId="39" fillId="3" borderId="3"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5" xfId="0" applyFont="1" applyFill="1" applyBorder="1" applyAlignment="1">
      <alignment horizontal="center" vertical="center"/>
    </xf>
    <xf numFmtId="0" fontId="39" fillId="3" borderId="3" xfId="3" applyNumberFormat="1" applyFont="1" applyFill="1" applyBorder="1" applyAlignment="1" applyProtection="1">
      <alignment horizontal="center" vertical="center"/>
    </xf>
    <xf numFmtId="0" fontId="39" fillId="3" borderId="4" xfId="3" applyNumberFormat="1" applyFont="1" applyFill="1" applyBorder="1" applyAlignment="1" applyProtection="1">
      <alignment horizontal="center" vertical="center"/>
    </xf>
    <xf numFmtId="0" fontId="39" fillId="3" borderId="5" xfId="3" applyNumberFormat="1" applyFont="1" applyFill="1" applyBorder="1" applyAlignment="1" applyProtection="1">
      <alignment horizontal="center" vertical="center"/>
    </xf>
    <xf numFmtId="0" fontId="19" fillId="3" borderId="3" xfId="0" applyFont="1" applyFill="1" applyBorder="1" applyAlignment="1">
      <alignment horizontal="center" vertical="center" shrinkToFit="1"/>
    </xf>
    <xf numFmtId="0" fontId="19" fillId="3" borderId="5" xfId="0" applyFont="1" applyFill="1" applyBorder="1" applyAlignment="1">
      <alignment horizontal="center" vertical="center" shrinkToFit="1"/>
    </xf>
    <xf numFmtId="176" fontId="19" fillId="3" borderId="6" xfId="0" applyNumberFormat="1" applyFont="1" applyFill="1" applyBorder="1" applyAlignment="1">
      <alignment horizontal="left" vertical="center"/>
    </xf>
    <xf numFmtId="176" fontId="19" fillId="3" borderId="7" xfId="0" applyNumberFormat="1" applyFont="1" applyFill="1" applyBorder="1" applyAlignment="1">
      <alignment horizontal="left" vertical="center"/>
    </xf>
    <xf numFmtId="176" fontId="19" fillId="3" borderId="2" xfId="0" applyNumberFormat="1" applyFont="1" applyFill="1" applyBorder="1" applyAlignment="1">
      <alignment horizontal="left" vertical="center"/>
    </xf>
    <xf numFmtId="0" fontId="19" fillId="0" borderId="1" xfId="0" applyFont="1" applyBorder="1" applyAlignment="1">
      <alignment horizontal="left" vertical="center"/>
    </xf>
    <xf numFmtId="0" fontId="55" fillId="3" borderId="3" xfId="0" applyFont="1" applyFill="1" applyBorder="1" applyAlignment="1">
      <alignment horizontal="center" vertical="center" textRotation="255" wrapText="1"/>
    </xf>
    <xf numFmtId="0" fontId="55" fillId="3" borderId="4" xfId="0" applyFont="1" applyFill="1" applyBorder="1" applyAlignment="1">
      <alignment horizontal="center" vertical="center" textRotation="255" wrapText="1"/>
    </xf>
    <xf numFmtId="0" fontId="55" fillId="3" borderId="5" xfId="0" applyFont="1" applyFill="1" applyBorder="1" applyAlignment="1">
      <alignment horizontal="center" vertical="center" textRotation="255" wrapText="1"/>
    </xf>
    <xf numFmtId="0" fontId="39" fillId="3" borderId="6" xfId="3" applyNumberFormat="1" applyFont="1" applyFill="1" applyBorder="1" applyAlignment="1" applyProtection="1">
      <alignment vertical="center"/>
    </xf>
    <xf numFmtId="0" fontId="39" fillId="3" borderId="7" xfId="3" applyNumberFormat="1" applyFont="1" applyFill="1" applyBorder="1" applyAlignment="1" applyProtection="1">
      <alignment vertical="center"/>
    </xf>
    <xf numFmtId="0" fontId="39" fillId="3" borderId="2" xfId="3" applyNumberFormat="1" applyFont="1" applyFill="1" applyBorder="1" applyAlignment="1" applyProtection="1">
      <alignment vertical="center"/>
    </xf>
  </cellXfs>
  <cellStyles count="6">
    <cellStyle name="パーセント" xfId="3" builtinId="5"/>
    <cellStyle name="ハイパーリンク" xfId="5" builtinId="8"/>
    <cellStyle name="桁区切り" xfId="2" builtinId="6"/>
    <cellStyle name="通貨 2" xfId="1" xr:uid="{00000000-0005-0000-0000-000002000000}"/>
    <cellStyle name="標準" xfId="0" builtinId="0"/>
    <cellStyle name="標準_最終処分場台帳" xfId="4" xr:uid="{00000000-0005-0000-0000-000004000000}"/>
  </cellStyles>
  <dxfs count="68">
    <dxf>
      <fill>
        <patternFill>
          <bgColor theme="0" tint="-0.499984740745262"/>
        </patternFill>
      </fill>
    </dxf>
    <dxf>
      <font>
        <color rgb="FFC85A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ont>
        <color rgb="FFFF0000"/>
      </font>
      <numFmt numFmtId="180" formatCode="#,##0&quot;(埋立容量＜埋立面積×1mとなっています)&quo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tint="-0.499984740745262"/>
      </font>
    </dxf>
    <dxf>
      <font>
        <color rgb="FFFF0000"/>
      </font>
      <numFmt numFmtId="0" formatCode="Genera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85A00"/>
      <color rgb="FFFCD5B4"/>
      <color rgb="FFED7D31"/>
      <color rgb="FFE67800"/>
      <color rgb="FFC81E1E"/>
      <color rgb="FFD9D9D9"/>
      <color rgb="FFC00000"/>
      <color rgb="FFFF33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634454</xdr:colOff>
      <xdr:row>2</xdr:row>
      <xdr:rowOff>1486893</xdr:rowOff>
    </xdr:from>
    <xdr:to>
      <xdr:col>4</xdr:col>
      <xdr:colOff>494453</xdr:colOff>
      <xdr:row>2</xdr:row>
      <xdr:rowOff>1723180</xdr:rowOff>
    </xdr:to>
    <xdr:sp macro="" textlink="">
      <xdr:nvSpPr>
        <xdr:cNvPr id="2" name="正方形/長方形 1">
          <a:extLst>
            <a:ext uri="{FF2B5EF4-FFF2-40B4-BE49-F238E27FC236}">
              <a16:creationId xmlns:a16="http://schemas.microsoft.com/office/drawing/2014/main" id="{054363AE-D0D6-BBA7-BA5D-BC8284ADE3E5}"/>
            </a:ext>
          </a:extLst>
        </xdr:cNvPr>
        <xdr:cNvSpPr/>
      </xdr:nvSpPr>
      <xdr:spPr>
        <a:xfrm>
          <a:off x="3091904" y="2001243"/>
          <a:ext cx="679149" cy="236287"/>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200025</xdr:colOff>
      <xdr:row>4</xdr:row>
      <xdr:rowOff>581025</xdr:rowOff>
    </xdr:from>
    <xdr:to>
      <xdr:col>48</xdr:col>
      <xdr:colOff>390525</xdr:colOff>
      <xdr:row>5</xdr:row>
      <xdr:rowOff>238125</xdr:rowOff>
    </xdr:to>
    <xdr:sp macro="" textlink="">
      <xdr:nvSpPr>
        <xdr:cNvPr id="7" name="Freeform 28">
          <a:extLst>
            <a:ext uri="{FF2B5EF4-FFF2-40B4-BE49-F238E27FC236}">
              <a16:creationId xmlns:a16="http://schemas.microsoft.com/office/drawing/2014/main" id="{8257975A-3185-40D7-9339-60F12D1ACA16}"/>
            </a:ext>
          </a:extLst>
        </xdr:cNvPr>
        <xdr:cNvSpPr>
          <a:spLocks/>
        </xdr:cNvSpPr>
      </xdr:nvSpPr>
      <xdr:spPr bwMode="auto">
        <a:xfrm>
          <a:off x="30146625"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156633</xdr:colOff>
      <xdr:row>4</xdr:row>
      <xdr:rowOff>712259</xdr:rowOff>
    </xdr:from>
    <xdr:to>
      <xdr:col>65</xdr:col>
      <xdr:colOff>314325</xdr:colOff>
      <xdr:row>5</xdr:row>
      <xdr:rowOff>209550</xdr:rowOff>
    </xdr:to>
    <xdr:sp macro="" textlink="">
      <xdr:nvSpPr>
        <xdr:cNvPr id="8" name="Freeform 28">
          <a:extLst>
            <a:ext uri="{FF2B5EF4-FFF2-40B4-BE49-F238E27FC236}">
              <a16:creationId xmlns:a16="http://schemas.microsoft.com/office/drawing/2014/main" id="{9DF467B8-9301-45B7-A5D1-07385AC78436}"/>
            </a:ext>
          </a:extLst>
        </xdr:cNvPr>
        <xdr:cNvSpPr>
          <a:spLocks/>
        </xdr:cNvSpPr>
      </xdr:nvSpPr>
      <xdr:spPr bwMode="auto">
        <a:xfrm>
          <a:off x="45086058" y="2017184"/>
          <a:ext cx="157692" cy="687916"/>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143934</xdr:colOff>
      <xdr:row>4</xdr:row>
      <xdr:rowOff>582084</xdr:rowOff>
    </xdr:from>
    <xdr:to>
      <xdr:col>69</xdr:col>
      <xdr:colOff>333375</xdr:colOff>
      <xdr:row>5</xdr:row>
      <xdr:rowOff>238125</xdr:rowOff>
    </xdr:to>
    <xdr:sp macro="" textlink="">
      <xdr:nvSpPr>
        <xdr:cNvPr id="9" name="Freeform 28">
          <a:extLst>
            <a:ext uri="{FF2B5EF4-FFF2-40B4-BE49-F238E27FC236}">
              <a16:creationId xmlns:a16="http://schemas.microsoft.com/office/drawing/2014/main" id="{3AE23C5E-ED36-4734-BEF1-BBC722E50AAA}"/>
            </a:ext>
          </a:extLst>
        </xdr:cNvPr>
        <xdr:cNvSpPr>
          <a:spLocks/>
        </xdr:cNvSpPr>
      </xdr:nvSpPr>
      <xdr:spPr bwMode="auto">
        <a:xfrm>
          <a:off x="47816559" y="1887009"/>
          <a:ext cx="189441" cy="846666"/>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79</xdr:col>
      <xdr:colOff>158751</xdr:colOff>
      <xdr:row>4</xdr:row>
      <xdr:rowOff>485775</xdr:rowOff>
    </xdr:from>
    <xdr:to>
      <xdr:col>79</xdr:col>
      <xdr:colOff>266700</xdr:colOff>
      <xdr:row>5</xdr:row>
      <xdr:rowOff>314325</xdr:rowOff>
    </xdr:to>
    <xdr:sp macro="" textlink="">
      <xdr:nvSpPr>
        <xdr:cNvPr id="11" name="Freeform 28">
          <a:extLst>
            <a:ext uri="{FF2B5EF4-FFF2-40B4-BE49-F238E27FC236}">
              <a16:creationId xmlns:a16="http://schemas.microsoft.com/office/drawing/2014/main" id="{A65650F2-B656-4B7A-B3D0-62C5DD404B27}"/>
            </a:ext>
          </a:extLst>
        </xdr:cNvPr>
        <xdr:cNvSpPr>
          <a:spLocks/>
        </xdr:cNvSpPr>
      </xdr:nvSpPr>
      <xdr:spPr bwMode="auto">
        <a:xfrm>
          <a:off x="54003576" y="1790700"/>
          <a:ext cx="107949" cy="1019175"/>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82</xdr:col>
      <xdr:colOff>133349</xdr:colOff>
      <xdr:row>4</xdr:row>
      <xdr:rowOff>466724</xdr:rowOff>
    </xdr:from>
    <xdr:to>
      <xdr:col>82</xdr:col>
      <xdr:colOff>238124</xdr:colOff>
      <xdr:row>5</xdr:row>
      <xdr:rowOff>333374</xdr:rowOff>
    </xdr:to>
    <xdr:sp macro="" textlink="">
      <xdr:nvSpPr>
        <xdr:cNvPr id="12" name="Freeform 28">
          <a:extLst>
            <a:ext uri="{FF2B5EF4-FFF2-40B4-BE49-F238E27FC236}">
              <a16:creationId xmlns:a16="http://schemas.microsoft.com/office/drawing/2014/main" id="{10CC4FC4-F391-4571-AC78-764CC412C115}"/>
            </a:ext>
          </a:extLst>
        </xdr:cNvPr>
        <xdr:cNvSpPr>
          <a:spLocks/>
        </xdr:cNvSpPr>
      </xdr:nvSpPr>
      <xdr:spPr bwMode="auto">
        <a:xfrm>
          <a:off x="56035574" y="1771649"/>
          <a:ext cx="104775" cy="1057275"/>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84</xdr:col>
      <xdr:colOff>172509</xdr:colOff>
      <xdr:row>4</xdr:row>
      <xdr:rowOff>486834</xdr:rowOff>
    </xdr:from>
    <xdr:to>
      <xdr:col>84</xdr:col>
      <xdr:colOff>285750</xdr:colOff>
      <xdr:row>5</xdr:row>
      <xdr:rowOff>361950</xdr:rowOff>
    </xdr:to>
    <xdr:sp macro="" textlink="">
      <xdr:nvSpPr>
        <xdr:cNvPr id="13" name="Freeform 28">
          <a:extLst>
            <a:ext uri="{FF2B5EF4-FFF2-40B4-BE49-F238E27FC236}">
              <a16:creationId xmlns:a16="http://schemas.microsoft.com/office/drawing/2014/main" id="{4E3DE0BF-9102-4CB4-9C2D-0349580B2652}"/>
            </a:ext>
          </a:extLst>
        </xdr:cNvPr>
        <xdr:cNvSpPr>
          <a:spLocks/>
        </xdr:cNvSpPr>
      </xdr:nvSpPr>
      <xdr:spPr bwMode="auto">
        <a:xfrm>
          <a:off x="57446334" y="1791759"/>
          <a:ext cx="113241" cy="1065741"/>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87</xdr:col>
      <xdr:colOff>172509</xdr:colOff>
      <xdr:row>4</xdr:row>
      <xdr:rowOff>602192</xdr:rowOff>
    </xdr:from>
    <xdr:to>
      <xdr:col>87</xdr:col>
      <xdr:colOff>257175</xdr:colOff>
      <xdr:row>5</xdr:row>
      <xdr:rowOff>352425</xdr:rowOff>
    </xdr:to>
    <xdr:sp macro="" textlink="">
      <xdr:nvSpPr>
        <xdr:cNvPr id="14" name="Freeform 28">
          <a:extLst>
            <a:ext uri="{FF2B5EF4-FFF2-40B4-BE49-F238E27FC236}">
              <a16:creationId xmlns:a16="http://schemas.microsoft.com/office/drawing/2014/main" id="{421BE5DB-F26D-44B6-B010-65663100F267}"/>
            </a:ext>
          </a:extLst>
        </xdr:cNvPr>
        <xdr:cNvSpPr>
          <a:spLocks/>
        </xdr:cNvSpPr>
      </xdr:nvSpPr>
      <xdr:spPr bwMode="auto">
        <a:xfrm>
          <a:off x="59618034" y="1907117"/>
          <a:ext cx="84666" cy="940858"/>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200025</xdr:colOff>
      <xdr:row>4</xdr:row>
      <xdr:rowOff>581025</xdr:rowOff>
    </xdr:from>
    <xdr:to>
      <xdr:col>48</xdr:col>
      <xdr:colOff>390525</xdr:colOff>
      <xdr:row>5</xdr:row>
      <xdr:rowOff>238125</xdr:rowOff>
    </xdr:to>
    <xdr:sp macro="" textlink="">
      <xdr:nvSpPr>
        <xdr:cNvPr id="15" name="Freeform 28">
          <a:extLst>
            <a:ext uri="{FF2B5EF4-FFF2-40B4-BE49-F238E27FC236}">
              <a16:creationId xmlns:a16="http://schemas.microsoft.com/office/drawing/2014/main" id="{6A8037D3-90A2-47D6-B23A-5E7A79C0BC8B}"/>
            </a:ext>
          </a:extLst>
        </xdr:cNvPr>
        <xdr:cNvSpPr>
          <a:spLocks/>
        </xdr:cNvSpPr>
      </xdr:nvSpPr>
      <xdr:spPr bwMode="auto">
        <a:xfrm>
          <a:off x="30146625" y="4495800"/>
          <a:ext cx="190500" cy="571500"/>
        </a:xfrm>
        <a:custGeom>
          <a:avLst/>
          <a:gdLst>
            <a:gd name="T0" fmla="*/ 190500 w 43"/>
            <a:gd name="T1" fmla="*/ 0 h 60"/>
            <a:gd name="T2" fmla="*/ 0 w 43"/>
            <a:gd name="T3" fmla="*/ 0 h 60"/>
            <a:gd name="T4" fmla="*/ 0 w 43"/>
            <a:gd name="T5" fmla="*/ 571500 h 60"/>
            <a:gd name="T6" fmla="*/ 0 60000 65536"/>
            <a:gd name="T7" fmla="*/ 0 60000 65536"/>
            <a:gd name="T8" fmla="*/ 0 60000 65536"/>
            <a:gd name="T9" fmla="*/ 0 w 43"/>
            <a:gd name="T10" fmla="*/ 0 h 60"/>
            <a:gd name="T11" fmla="*/ 43 w 43"/>
            <a:gd name="T12" fmla="*/ 60 h 60"/>
          </a:gdLst>
          <a:ahLst/>
          <a:cxnLst>
            <a:cxn ang="T6">
              <a:pos x="T0" y="T1"/>
            </a:cxn>
            <a:cxn ang="T7">
              <a:pos x="T2" y="T3"/>
            </a:cxn>
            <a:cxn ang="T8">
              <a:pos x="T4" y="T5"/>
            </a:cxn>
          </a:cxnLst>
          <a:rect l="T9" t="T10" r="T11" b="T12"/>
          <a:pathLst>
            <a:path w="43" h="60">
              <a:moveTo>
                <a:pt x="43" y="0"/>
              </a:moveTo>
              <a:lnTo>
                <a:pt x="0" y="0"/>
              </a:lnTo>
              <a:lnTo>
                <a:pt x="0" y="60"/>
              </a:lnTo>
            </a:path>
          </a:pathLst>
        </a:custGeom>
        <a:noFill/>
        <a:ln w="9525"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285"/>
  <sheetViews>
    <sheetView tabSelected="1" zoomScaleNormal="100" workbookViewId="0"/>
  </sheetViews>
  <sheetFormatPr defaultColWidth="9" defaultRowHeight="30.2" customHeight="1" outlineLevelCol="1" x14ac:dyDescent="0.4"/>
  <cols>
    <col min="1" max="1" width="10.75" style="9" customWidth="1"/>
    <col min="2" max="2" width="10.75" style="21" customWidth="1"/>
    <col min="3" max="10" width="10.75" style="9" customWidth="1"/>
    <col min="11" max="11" width="10.75" style="133" customWidth="1"/>
    <col min="12" max="12" width="13" style="9" hidden="1" customWidth="1" outlineLevel="1"/>
    <col min="13" max="13" width="9" style="9" collapsed="1"/>
    <col min="14" max="16384" width="9" style="9"/>
  </cols>
  <sheetData>
    <row r="1" spans="2:12" s="2" customFormat="1" ht="21" x14ac:dyDescent="0.4">
      <c r="B1" s="1"/>
      <c r="C1" s="84" t="s">
        <v>432</v>
      </c>
      <c r="J1" s="100" t="str">
        <f>TEXT(DATE($L$1,12,31),"ggg") &amp; IF(TEXT(DATE($L$1,12,31),"e")="1","元",IF(VALUE(TEXT(DATE($L$1,12,31),"e"))&lt;10,DBCS(TEXT(DATE($L$1,12,31),"e")),TEXT(DATE($L$1,12,31),"e"))) &amp;"年度調査（" &amp; TEXT(DATE($L$1-1,12,31),"ggg") &amp; IF(TEXT(DATE($L$1-1,12,31),"e")="1","元",IF(VALUE(TEXT(DATE($L$1-1,12,31),"e"))&lt;10,DBCS(TEXT(DATE($L$1-1,12,31),"e")),TEXT(DATE($L$1-1,12,31),"e"))) &amp; "年度実績）"</f>
        <v>令和８年度調査（令和７年度実績）</v>
      </c>
      <c r="K1" s="127"/>
      <c r="L1" s="2">
        <v>2026</v>
      </c>
    </row>
    <row r="2" spans="2:12" s="2" customFormat="1" ht="19.5" x14ac:dyDescent="0.4">
      <c r="B2" s="1"/>
      <c r="C2" s="1"/>
      <c r="K2" s="127"/>
    </row>
    <row r="3" spans="2:12" s="2" customFormat="1" ht="220.5" customHeight="1" x14ac:dyDescent="0.4">
      <c r="B3" s="488" t="s">
        <v>577</v>
      </c>
      <c r="C3" s="488"/>
      <c r="D3" s="488"/>
      <c r="E3" s="488"/>
      <c r="F3" s="488"/>
      <c r="G3" s="488"/>
      <c r="H3" s="488"/>
      <c r="I3" s="488"/>
      <c r="J3" s="488"/>
      <c r="K3" s="127"/>
    </row>
    <row r="4" spans="2:12" s="2" customFormat="1" ht="25.5" customHeight="1" x14ac:dyDescent="0.4">
      <c r="B4" s="3" t="s">
        <v>590</v>
      </c>
      <c r="C4" s="4"/>
      <c r="D4" s="4"/>
      <c r="E4" s="4"/>
      <c r="F4" s="4"/>
      <c r="G4" s="4"/>
      <c r="H4" s="4"/>
      <c r="I4" s="4"/>
      <c r="K4" s="127"/>
    </row>
    <row r="5" spans="2:12" s="2" customFormat="1" ht="36" customHeight="1" x14ac:dyDescent="0.4">
      <c r="B5" s="85" t="s">
        <v>2</v>
      </c>
      <c r="C5" s="5"/>
      <c r="K5" s="127"/>
    </row>
    <row r="6" spans="2:12" s="2" customFormat="1" ht="36" customHeight="1" x14ac:dyDescent="0.4">
      <c r="B6" s="86" t="s">
        <v>497</v>
      </c>
      <c r="C6" s="5"/>
      <c r="K6" s="127"/>
    </row>
    <row r="7" spans="2:12" s="2" customFormat="1" ht="36" customHeight="1" x14ac:dyDescent="0.4">
      <c r="B7" s="135" t="s">
        <v>89</v>
      </c>
      <c r="C7" s="236" t="s">
        <v>88</v>
      </c>
      <c r="D7" s="237"/>
      <c r="E7" s="489"/>
      <c r="F7" s="490"/>
      <c r="G7" s="490"/>
      <c r="H7" s="490"/>
      <c r="I7" s="490"/>
      <c r="J7" s="491"/>
      <c r="K7" s="127"/>
    </row>
    <row r="8" spans="2:12" s="2" customFormat="1" ht="19.5" x14ac:dyDescent="0.4">
      <c r="B8" s="7"/>
      <c r="K8" s="127"/>
    </row>
    <row r="9" spans="2:12" s="2" customFormat="1" ht="36" customHeight="1" x14ac:dyDescent="0.4">
      <c r="B9" s="282" t="s">
        <v>501</v>
      </c>
      <c r="C9" s="236" t="s">
        <v>499</v>
      </c>
      <c r="D9" s="237"/>
      <c r="E9" s="285"/>
      <c r="F9" s="286"/>
      <c r="G9" s="286"/>
      <c r="H9" s="286"/>
      <c r="I9" s="286"/>
      <c r="J9" s="287"/>
      <c r="K9" s="127"/>
    </row>
    <row r="10" spans="2:12" s="2" customFormat="1" ht="36" customHeight="1" x14ac:dyDescent="0.4">
      <c r="B10" s="283"/>
      <c r="C10" s="236" t="s">
        <v>500</v>
      </c>
      <c r="D10" s="237"/>
      <c r="E10" s="285"/>
      <c r="F10" s="286"/>
      <c r="G10" s="286"/>
      <c r="H10" s="286"/>
      <c r="I10" s="286"/>
      <c r="J10" s="287"/>
      <c r="K10" s="127"/>
    </row>
    <row r="11" spans="2:12" s="2" customFormat="1" ht="36" customHeight="1" x14ac:dyDescent="0.4">
      <c r="B11" s="283"/>
      <c r="C11" s="236" t="s">
        <v>0</v>
      </c>
      <c r="D11" s="237"/>
      <c r="E11" s="288"/>
      <c r="F11" s="289"/>
      <c r="G11" s="289"/>
      <c r="H11" s="289"/>
      <c r="I11" s="289"/>
      <c r="J11" s="290"/>
      <c r="K11" s="127"/>
    </row>
    <row r="12" spans="2:12" s="2" customFormat="1" ht="36" customHeight="1" x14ac:dyDescent="0.4">
      <c r="B12" s="284"/>
      <c r="C12" s="236" t="s">
        <v>1</v>
      </c>
      <c r="D12" s="237"/>
      <c r="E12" s="291"/>
      <c r="F12" s="292"/>
      <c r="G12" s="292"/>
      <c r="H12" s="292"/>
      <c r="I12" s="292"/>
      <c r="J12" s="293"/>
      <c r="K12" s="127"/>
    </row>
    <row r="13" spans="2:12" s="2" customFormat="1" ht="20.100000000000001" customHeight="1" x14ac:dyDescent="0.4">
      <c r="B13" s="6"/>
      <c r="K13" s="127"/>
    </row>
    <row r="14" spans="2:12" s="2" customFormat="1" ht="36" customHeight="1" x14ac:dyDescent="0.4">
      <c r="B14" s="85" t="s">
        <v>3</v>
      </c>
      <c r="C14" s="5"/>
      <c r="K14" s="127"/>
    </row>
    <row r="15" spans="2:12" s="2" customFormat="1" ht="36" customHeight="1" x14ac:dyDescent="0.4">
      <c r="B15" s="86" t="s">
        <v>498</v>
      </c>
      <c r="C15" s="5"/>
      <c r="K15" s="127"/>
    </row>
    <row r="16" spans="2:12" s="2" customFormat="1" ht="36" customHeight="1" x14ac:dyDescent="0.4">
      <c r="B16" s="135" t="s">
        <v>21</v>
      </c>
      <c r="C16" s="312" t="s">
        <v>90</v>
      </c>
      <c r="D16" s="312"/>
      <c r="E16" s="357"/>
      <c r="F16" s="357"/>
      <c r="G16" s="357"/>
      <c r="H16" s="357"/>
      <c r="I16" s="357"/>
      <c r="J16" s="357"/>
      <c r="K16" s="127"/>
    </row>
    <row r="17" spans="2:11" s="2" customFormat="1" ht="15.95" customHeight="1" x14ac:dyDescent="0.4">
      <c r="B17" s="8"/>
      <c r="C17" s="9"/>
      <c r="D17" s="9"/>
      <c r="E17" s="10"/>
      <c r="F17" s="10"/>
      <c r="G17" s="10"/>
      <c r="H17" s="10"/>
      <c r="I17" s="10"/>
      <c r="J17" s="11"/>
      <c r="K17" s="127"/>
    </row>
    <row r="18" spans="2:11" s="2" customFormat="1" ht="36" customHeight="1" x14ac:dyDescent="0.4">
      <c r="B18" s="135" t="s">
        <v>92</v>
      </c>
      <c r="C18" s="225" t="s">
        <v>91</v>
      </c>
      <c r="D18" s="225"/>
      <c r="E18" s="357"/>
      <c r="F18" s="357"/>
      <c r="G18" s="357"/>
      <c r="H18" s="357"/>
      <c r="I18" s="357"/>
      <c r="J18" s="357"/>
      <c r="K18" s="127"/>
    </row>
    <row r="19" spans="2:11" s="2" customFormat="1" ht="15.95" customHeight="1" x14ac:dyDescent="0.4">
      <c r="B19" s="8"/>
      <c r="C19" s="12"/>
      <c r="D19" s="13"/>
      <c r="E19" s="13"/>
      <c r="F19" s="13"/>
      <c r="G19" s="13"/>
      <c r="H19" s="13"/>
      <c r="I19" s="13"/>
      <c r="J19" s="13"/>
      <c r="K19" s="127"/>
    </row>
    <row r="20" spans="2:11" s="2" customFormat="1" ht="36" customHeight="1" x14ac:dyDescent="0.4">
      <c r="B20" s="174" t="s">
        <v>398</v>
      </c>
      <c r="C20" s="471" t="s">
        <v>625</v>
      </c>
      <c r="D20" s="472"/>
      <c r="E20" s="472"/>
      <c r="F20" s="473"/>
      <c r="G20" s="485"/>
      <c r="H20" s="486"/>
      <c r="I20" s="486"/>
      <c r="J20" s="487"/>
      <c r="K20" s="127"/>
    </row>
    <row r="21" spans="2:11" s="2" customFormat="1" ht="36" customHeight="1" x14ac:dyDescent="0.4">
      <c r="B21" s="175"/>
      <c r="C21" s="471" t="s">
        <v>626</v>
      </c>
      <c r="D21" s="472"/>
      <c r="E21" s="472"/>
      <c r="F21" s="473"/>
      <c r="G21" s="478"/>
      <c r="H21" s="479"/>
      <c r="I21" s="479"/>
      <c r="J21" s="480"/>
      <c r="K21" s="127"/>
    </row>
    <row r="22" spans="2:11" s="2" customFormat="1" ht="36" customHeight="1" x14ac:dyDescent="0.4">
      <c r="B22" s="176"/>
      <c r="C22" s="471" t="s">
        <v>93</v>
      </c>
      <c r="D22" s="472"/>
      <c r="E22" s="472"/>
      <c r="F22" s="473"/>
      <c r="G22" s="101" t="s">
        <v>471</v>
      </c>
      <c r="H22" s="72"/>
      <c r="I22" s="14" t="s">
        <v>472</v>
      </c>
      <c r="J22" s="73"/>
      <c r="K22" s="127"/>
    </row>
    <row r="23" spans="2:11" s="2" customFormat="1" ht="15.95" customHeight="1" x14ac:dyDescent="0.4">
      <c r="B23" s="8"/>
      <c r="C23" s="13"/>
      <c r="D23" s="13"/>
      <c r="E23" s="13"/>
      <c r="F23" s="13"/>
      <c r="G23" s="13"/>
      <c r="H23" s="13"/>
      <c r="I23" s="13"/>
      <c r="J23" s="13"/>
      <c r="K23" s="183" t="str">
        <f>IF(AND(LEFT(G24,2)="9.",ISERROR(SEARCH("(8)",C245))=TRUE),"選択理由を問番号「(8)」も含め243行目「備考」に記入してください","")</f>
        <v/>
      </c>
    </row>
    <row r="24" spans="2:11" s="2" customFormat="1" ht="36" customHeight="1" x14ac:dyDescent="0.4">
      <c r="B24" s="136" t="s">
        <v>23</v>
      </c>
      <c r="C24" s="396" t="s">
        <v>428</v>
      </c>
      <c r="D24" s="574"/>
      <c r="E24" s="574"/>
      <c r="F24" s="397"/>
      <c r="G24" s="387"/>
      <c r="H24" s="388"/>
      <c r="I24" s="388"/>
      <c r="J24" s="575"/>
      <c r="K24" s="183"/>
    </row>
    <row r="25" spans="2:11" s="2" customFormat="1" ht="15.95" customHeight="1" x14ac:dyDescent="0.4">
      <c r="B25" s="8"/>
      <c r="C25" s="13"/>
      <c r="D25" s="13"/>
      <c r="E25" s="13"/>
      <c r="F25" s="13"/>
      <c r="G25" s="13"/>
      <c r="H25" s="13"/>
      <c r="I25" s="13"/>
      <c r="J25" s="13"/>
      <c r="K25" s="163"/>
    </row>
    <row r="26" spans="2:11" s="2" customFormat="1" ht="36" customHeight="1" x14ac:dyDescent="0.4">
      <c r="B26" s="137" t="s">
        <v>24</v>
      </c>
      <c r="C26" s="471" t="s">
        <v>94</v>
      </c>
      <c r="D26" s="472"/>
      <c r="E26" s="472"/>
      <c r="F26" s="473"/>
      <c r="G26" s="576"/>
      <c r="H26" s="577"/>
      <c r="I26" s="577"/>
      <c r="J26" s="578"/>
      <c r="K26" s="127"/>
    </row>
    <row r="27" spans="2:11" s="2" customFormat="1" ht="15.95" customHeight="1" x14ac:dyDescent="0.4">
      <c r="B27" s="8"/>
      <c r="C27" s="13"/>
      <c r="D27" s="13"/>
      <c r="E27" s="13"/>
      <c r="F27" s="13"/>
      <c r="G27" s="13"/>
      <c r="H27" s="13"/>
      <c r="I27" s="13"/>
      <c r="J27" s="13"/>
      <c r="K27" s="127"/>
    </row>
    <row r="28" spans="2:11" s="2" customFormat="1" ht="36" customHeight="1" x14ac:dyDescent="0.4">
      <c r="B28" s="275" t="s">
        <v>95</v>
      </c>
      <c r="C28" s="472" t="s">
        <v>420</v>
      </c>
      <c r="D28" s="472"/>
      <c r="E28" s="472"/>
      <c r="F28" s="472"/>
      <c r="G28" s="472"/>
      <c r="H28" s="472"/>
      <c r="I28" s="472"/>
      <c r="J28" s="473"/>
      <c r="K28" s="127"/>
    </row>
    <row r="29" spans="2:11" s="2" customFormat="1" ht="36" customHeight="1" x14ac:dyDescent="0.4">
      <c r="B29" s="276"/>
      <c r="C29" s="471" t="s">
        <v>422</v>
      </c>
      <c r="D29" s="473"/>
      <c r="E29" s="226"/>
      <c r="F29" s="226"/>
      <c r="G29" s="226"/>
      <c r="H29" s="226"/>
      <c r="I29" s="226"/>
      <c r="J29" s="101" t="s">
        <v>429</v>
      </c>
      <c r="K29" s="127"/>
    </row>
    <row r="30" spans="2:11" s="2" customFormat="1" ht="36" customHeight="1" x14ac:dyDescent="0.4">
      <c r="B30" s="277"/>
      <c r="C30" s="471" t="s">
        <v>66</v>
      </c>
      <c r="D30" s="473"/>
      <c r="E30" s="226"/>
      <c r="F30" s="226"/>
      <c r="G30" s="226"/>
      <c r="H30" s="226"/>
      <c r="I30" s="226"/>
      <c r="J30" s="101" t="s">
        <v>592</v>
      </c>
      <c r="K30" s="127"/>
    </row>
    <row r="31" spans="2:11" s="2" customFormat="1" ht="15.95" customHeight="1" x14ac:dyDescent="0.4">
      <c r="B31" s="8"/>
      <c r="C31" s="13"/>
      <c r="D31" s="13"/>
      <c r="E31" s="13"/>
      <c r="F31" s="13"/>
      <c r="G31" s="13"/>
      <c r="H31" s="13"/>
      <c r="I31" s="13"/>
      <c r="J31" s="13"/>
      <c r="K31" s="127"/>
    </row>
    <row r="32" spans="2:11" s="2" customFormat="1" ht="36" customHeight="1" x14ac:dyDescent="0.4">
      <c r="B32" s="138" t="s">
        <v>135</v>
      </c>
      <c r="C32" s="236" t="s">
        <v>136</v>
      </c>
      <c r="D32" s="229"/>
      <c r="E32" s="229"/>
      <c r="F32" s="237"/>
      <c r="G32" s="231"/>
      <c r="H32" s="579"/>
      <c r="I32" s="579"/>
      <c r="J32" s="580"/>
      <c r="K32" s="127"/>
    </row>
    <row r="33" spans="2:11" s="2" customFormat="1" ht="20.100000000000001" hidden="1" customHeight="1" x14ac:dyDescent="0.4">
      <c r="B33" s="8"/>
      <c r="C33" s="13"/>
      <c r="D33" s="13"/>
      <c r="E33" s="13"/>
      <c r="F33" s="13"/>
      <c r="G33" s="13"/>
      <c r="H33" s="13"/>
      <c r="I33" s="13"/>
      <c r="J33" s="13"/>
      <c r="K33" s="127"/>
    </row>
    <row r="34" spans="2:11" s="2" customFormat="1" ht="36" hidden="1" customHeight="1" x14ac:dyDescent="0.4">
      <c r="B34" s="492" t="s">
        <v>191</v>
      </c>
      <c r="C34" s="471" t="s">
        <v>96</v>
      </c>
      <c r="D34" s="472"/>
      <c r="E34" s="472"/>
      <c r="F34" s="472"/>
      <c r="G34" s="472"/>
      <c r="H34" s="472"/>
      <c r="I34" s="472"/>
      <c r="J34" s="473"/>
      <c r="K34" s="127"/>
    </row>
    <row r="35" spans="2:11" s="2" customFormat="1" ht="36" hidden="1" customHeight="1" x14ac:dyDescent="0.4">
      <c r="B35" s="493"/>
      <c r="C35" s="23" t="s">
        <v>178</v>
      </c>
      <c r="D35" s="23" t="s">
        <v>179</v>
      </c>
      <c r="E35" s="23" t="s">
        <v>185</v>
      </c>
      <c r="F35" s="23" t="s">
        <v>192</v>
      </c>
      <c r="G35" s="23" t="s">
        <v>193</v>
      </c>
      <c r="H35" s="495"/>
      <c r="I35" s="496"/>
      <c r="J35" s="497"/>
      <c r="K35" s="127"/>
    </row>
    <row r="36" spans="2:11" s="2" customFormat="1" ht="36" hidden="1" customHeight="1" x14ac:dyDescent="0.4">
      <c r="B36" s="494"/>
      <c r="C36" s="15"/>
      <c r="D36" s="15"/>
      <c r="E36" s="16"/>
      <c r="F36" s="15"/>
      <c r="G36" s="15"/>
      <c r="H36" s="498"/>
      <c r="I36" s="499"/>
      <c r="J36" s="500"/>
      <c r="K36" s="127"/>
    </row>
    <row r="37" spans="2:11" s="2" customFormat="1" ht="20.100000000000001" hidden="1" customHeight="1" x14ac:dyDescent="0.4">
      <c r="B37" s="8"/>
      <c r="C37" s="13"/>
      <c r="D37" s="13"/>
      <c r="E37" s="13"/>
      <c r="F37" s="13"/>
      <c r="G37" s="13"/>
      <c r="H37" s="13"/>
      <c r="I37" s="13"/>
      <c r="J37" s="13"/>
      <c r="K37" s="127"/>
    </row>
    <row r="38" spans="2:11" s="2" customFormat="1" ht="36" hidden="1" customHeight="1" x14ac:dyDescent="0.4">
      <c r="B38" s="492" t="s">
        <v>101</v>
      </c>
      <c r="C38" s="471" t="s">
        <v>96</v>
      </c>
      <c r="D38" s="472"/>
      <c r="E38" s="472"/>
      <c r="F38" s="472"/>
      <c r="G38" s="472"/>
      <c r="H38" s="472"/>
      <c r="I38" s="472"/>
      <c r="J38" s="473"/>
      <c r="K38" s="127"/>
    </row>
    <row r="39" spans="2:11" s="2" customFormat="1" ht="36" hidden="1" customHeight="1" x14ac:dyDescent="0.4">
      <c r="B39" s="493"/>
      <c r="C39" s="23" t="s">
        <v>82</v>
      </c>
      <c r="D39" s="23" t="s">
        <v>87</v>
      </c>
      <c r="E39" s="23" t="s">
        <v>83</v>
      </c>
      <c r="F39" s="23" t="s">
        <v>84</v>
      </c>
      <c r="G39" s="23" t="s">
        <v>85</v>
      </c>
      <c r="H39" s="23" t="s">
        <v>86</v>
      </c>
      <c r="I39" s="481"/>
      <c r="J39" s="482"/>
      <c r="K39" s="127"/>
    </row>
    <row r="40" spans="2:11" s="2" customFormat="1" ht="36" hidden="1" customHeight="1" x14ac:dyDescent="0.4">
      <c r="B40" s="494"/>
      <c r="C40" s="15"/>
      <c r="D40" s="15"/>
      <c r="E40" s="16"/>
      <c r="F40" s="15"/>
      <c r="G40" s="15"/>
      <c r="H40" s="15"/>
      <c r="I40" s="483"/>
      <c r="J40" s="484"/>
      <c r="K40" s="127"/>
    </row>
    <row r="41" spans="2:11" s="2" customFormat="1" ht="15.95" customHeight="1" x14ac:dyDescent="0.4">
      <c r="B41" s="8"/>
      <c r="C41" s="13"/>
      <c r="D41" s="13"/>
      <c r="E41" s="13"/>
      <c r="F41" s="13"/>
      <c r="G41" s="13"/>
      <c r="H41" s="13"/>
      <c r="I41" s="13"/>
      <c r="J41" s="13"/>
      <c r="K41" s="127"/>
    </row>
    <row r="42" spans="2:11" s="2" customFormat="1" ht="36" customHeight="1" x14ac:dyDescent="0.4">
      <c r="B42" s="581" t="s">
        <v>578</v>
      </c>
      <c r="C42" s="402" t="s">
        <v>493</v>
      </c>
      <c r="D42" s="402"/>
      <c r="E42" s="402"/>
      <c r="F42" s="402"/>
      <c r="G42" s="402"/>
      <c r="H42" s="402"/>
      <c r="I42" s="402"/>
      <c r="J42" s="402"/>
      <c r="K42" s="127"/>
    </row>
    <row r="43" spans="2:11" s="2" customFormat="1" ht="36" customHeight="1" x14ac:dyDescent="0.4">
      <c r="B43" s="581"/>
      <c r="C43" s="24" t="s">
        <v>177</v>
      </c>
      <c r="D43" s="24" t="s">
        <v>178</v>
      </c>
      <c r="E43" s="24" t="s">
        <v>179</v>
      </c>
      <c r="F43" s="24" t="s">
        <v>82</v>
      </c>
      <c r="G43" s="24" t="s">
        <v>180</v>
      </c>
      <c r="H43" s="24" t="s">
        <v>181</v>
      </c>
      <c r="I43" s="24" t="s">
        <v>182</v>
      </c>
      <c r="J43" s="24" t="s">
        <v>183</v>
      </c>
      <c r="K43" s="127"/>
    </row>
    <row r="44" spans="2:11" s="2" customFormat="1" ht="36" customHeight="1" x14ac:dyDescent="0.4">
      <c r="B44" s="581"/>
      <c r="C44" s="74"/>
      <c r="D44" s="74"/>
      <c r="E44" s="74"/>
      <c r="F44" s="74"/>
      <c r="G44" s="74"/>
      <c r="H44" s="74"/>
      <c r="I44" s="74"/>
      <c r="J44" s="74"/>
      <c r="K44" s="127"/>
    </row>
    <row r="45" spans="2:11" s="2" customFormat="1" ht="36" customHeight="1" x14ac:dyDescent="0.4">
      <c r="B45" s="581"/>
      <c r="C45" s="24" t="s">
        <v>184</v>
      </c>
      <c r="D45" s="24" t="s">
        <v>87</v>
      </c>
      <c r="E45" s="24" t="s">
        <v>83</v>
      </c>
      <c r="F45" s="24" t="s">
        <v>84</v>
      </c>
      <c r="G45" s="24" t="s">
        <v>185</v>
      </c>
      <c r="H45" s="24" t="s">
        <v>85</v>
      </c>
      <c r="I45" s="24" t="s">
        <v>186</v>
      </c>
      <c r="J45" s="24" t="s">
        <v>187</v>
      </c>
      <c r="K45" s="127"/>
    </row>
    <row r="46" spans="2:11" s="2" customFormat="1" ht="36" customHeight="1" x14ac:dyDescent="0.4">
      <c r="B46" s="581"/>
      <c r="C46" s="74"/>
      <c r="D46" s="74"/>
      <c r="E46" s="74"/>
      <c r="F46" s="74"/>
      <c r="G46" s="74"/>
      <c r="H46" s="74"/>
      <c r="I46" s="74"/>
      <c r="J46" s="74"/>
      <c r="K46" s="127"/>
    </row>
    <row r="47" spans="2:11" s="2" customFormat="1" ht="36" customHeight="1" x14ac:dyDescent="0.4">
      <c r="B47" s="581"/>
      <c r="C47" s="24" t="s">
        <v>188</v>
      </c>
      <c r="D47" s="24" t="s">
        <v>189</v>
      </c>
      <c r="E47" s="24" t="s">
        <v>190</v>
      </c>
      <c r="F47" s="582"/>
      <c r="G47" s="583"/>
      <c r="H47" s="583"/>
      <c r="I47" s="583"/>
      <c r="J47" s="584"/>
      <c r="K47" s="186" t="str">
        <f>IF(TRIM(E7)="","",IF(COUNTIF(D44:J44,"○")+COUNTIF(C46:J46,"○")+COUNTIF(C48:E48,"○")=0,"廃棄物の許可品目に○が付いていません",""))</f>
        <v/>
      </c>
    </row>
    <row r="48" spans="2:11" s="2" customFormat="1" ht="36" customHeight="1" x14ac:dyDescent="0.4">
      <c r="B48" s="581"/>
      <c r="C48" s="74"/>
      <c r="D48" s="74"/>
      <c r="E48" s="74"/>
      <c r="F48" s="585"/>
      <c r="G48" s="586"/>
      <c r="H48" s="586"/>
      <c r="I48" s="586"/>
      <c r="J48" s="587"/>
      <c r="K48" s="186"/>
    </row>
    <row r="49" spans="2:12" s="2" customFormat="1" ht="15.95" customHeight="1" x14ac:dyDescent="0.4">
      <c r="B49" s="8"/>
      <c r="C49" s="13"/>
      <c r="D49" s="13"/>
      <c r="E49" s="13"/>
      <c r="F49" s="13"/>
      <c r="G49" s="13"/>
      <c r="H49" s="13"/>
      <c r="I49" s="13"/>
      <c r="J49" s="13"/>
      <c r="K49" s="127"/>
    </row>
    <row r="50" spans="2:12" s="2" customFormat="1" ht="36" customHeight="1" x14ac:dyDescent="0.4">
      <c r="B50" s="137" t="s">
        <v>102</v>
      </c>
      <c r="C50" s="471" t="s">
        <v>473</v>
      </c>
      <c r="D50" s="472"/>
      <c r="E50" s="474"/>
      <c r="F50" s="474"/>
      <c r="G50" s="474"/>
      <c r="H50" s="474"/>
      <c r="I50" s="474"/>
      <c r="J50" s="474"/>
      <c r="K50" s="127"/>
      <c r="L50" s="2" t="b">
        <f>AND(自治体用!$E$30=1,書面形式!E50&lt;&gt;"1.有")</f>
        <v>1</v>
      </c>
    </row>
    <row r="51" spans="2:12" s="2" customFormat="1" ht="15.95" customHeight="1" x14ac:dyDescent="0.4">
      <c r="B51" s="8"/>
      <c r="C51" s="13"/>
      <c r="D51" s="13"/>
      <c r="E51" s="13"/>
      <c r="F51" s="13"/>
      <c r="G51" s="13"/>
      <c r="H51" s="13"/>
      <c r="I51" s="13"/>
      <c r="J51" s="13"/>
      <c r="K51" s="127"/>
    </row>
    <row r="52" spans="2:12" s="2" customFormat="1" ht="36" customHeight="1" x14ac:dyDescent="0.4">
      <c r="B52" s="218" t="s">
        <v>31</v>
      </c>
      <c r="C52" s="225" t="s">
        <v>628</v>
      </c>
      <c r="D52" s="225"/>
      <c r="E52" s="225"/>
      <c r="F52" s="225"/>
      <c r="G52" s="225"/>
      <c r="H52" s="225"/>
      <c r="I52" s="225"/>
      <c r="J52" s="225"/>
      <c r="K52" s="127"/>
    </row>
    <row r="53" spans="2:12" s="2" customFormat="1" ht="36" customHeight="1" x14ac:dyDescent="0.4">
      <c r="B53" s="218"/>
      <c r="C53" s="102" t="s">
        <v>5</v>
      </c>
      <c r="D53" s="102" t="s">
        <v>6</v>
      </c>
      <c r="E53" s="102" t="s">
        <v>7</v>
      </c>
      <c r="F53" s="102" t="s">
        <v>103</v>
      </c>
      <c r="G53" s="102" t="s">
        <v>8</v>
      </c>
      <c r="H53" s="102" t="s">
        <v>399</v>
      </c>
      <c r="I53" s="102" t="s">
        <v>4</v>
      </c>
      <c r="J53" s="308"/>
      <c r="K53" s="186" t="str">
        <f>IF(E50="1.有",IF(COUNTIF(C54:I54,"○")=0,"どの処理方法についても選択されていません",""),"")</f>
        <v/>
      </c>
    </row>
    <row r="54" spans="2:12" s="2" customFormat="1" ht="36" customHeight="1" thickBot="1" x14ac:dyDescent="0.45">
      <c r="B54" s="218"/>
      <c r="C54" s="99"/>
      <c r="D54" s="99"/>
      <c r="E54" s="99"/>
      <c r="F54" s="99"/>
      <c r="G54" s="99"/>
      <c r="H54" s="99"/>
      <c r="I54" s="99"/>
      <c r="J54" s="268"/>
      <c r="K54" s="186"/>
    </row>
    <row r="55" spans="2:12" s="2" customFormat="1" ht="36" customHeight="1" thickTop="1" x14ac:dyDescent="0.4">
      <c r="B55" s="218"/>
      <c r="C55" s="501" t="s">
        <v>575</v>
      </c>
      <c r="D55" s="502"/>
      <c r="E55" s="502"/>
      <c r="F55" s="502"/>
      <c r="G55" s="475"/>
      <c r="H55" s="476"/>
      <c r="I55" s="476"/>
      <c r="J55" s="477"/>
      <c r="K55" s="187" t="str">
        <f>IF(AND(E50="1.有",I54="○",TRIM(G55)=""),"その他の具体的な方法が記入されていません","")</f>
        <v/>
      </c>
      <c r="L55" s="2" t="b">
        <f>IF(AND(L50=FALSE,I54="○"),FALSE,TRUE)</f>
        <v>1</v>
      </c>
    </row>
    <row r="56" spans="2:12" s="2" customFormat="1" ht="15.95" customHeight="1" x14ac:dyDescent="0.4">
      <c r="B56" s="8"/>
      <c r="H56" s="13"/>
      <c r="I56" s="13"/>
      <c r="J56" s="13"/>
      <c r="K56" s="187"/>
    </row>
    <row r="57" spans="2:12" s="2" customFormat="1" ht="36" customHeight="1" x14ac:dyDescent="0.4">
      <c r="B57" s="135" t="s">
        <v>104</v>
      </c>
      <c r="C57" s="177" t="s">
        <v>105</v>
      </c>
      <c r="D57" s="178"/>
      <c r="E57" s="178"/>
      <c r="F57" s="417"/>
      <c r="G57" s="418"/>
      <c r="H57" s="418"/>
      <c r="I57" s="418"/>
      <c r="J57" s="503"/>
      <c r="K57" s="162" t="str">
        <f>IF(AND(LEFT(F57,2)="9.",ISERROR(SEARCH("(15)",C245))=TRUE),"選択理由を問番号「(15)」も含め243行目「備考」に記入してください","")</f>
        <v/>
      </c>
    </row>
    <row r="58" spans="2:12" s="2" customFormat="1" ht="20.100000000000001" customHeight="1" x14ac:dyDescent="0.4">
      <c r="B58" s="8"/>
      <c r="C58" s="13"/>
      <c r="D58" s="13"/>
      <c r="E58" s="13"/>
      <c r="F58" s="13"/>
      <c r="G58" s="13"/>
      <c r="H58" s="13"/>
      <c r="I58" s="13"/>
      <c r="J58" s="13"/>
      <c r="K58" s="161"/>
    </row>
    <row r="59" spans="2:12" s="2" customFormat="1" ht="36" customHeight="1" thickBot="1" x14ac:dyDescent="0.45">
      <c r="B59" s="278" t="s">
        <v>106</v>
      </c>
      <c r="C59" s="452" t="s">
        <v>623</v>
      </c>
      <c r="D59" s="452"/>
      <c r="E59" s="452"/>
      <c r="F59" s="452"/>
      <c r="G59" s="453"/>
      <c r="H59" s="453"/>
      <c r="I59" s="453"/>
      <c r="J59" s="453"/>
      <c r="K59" s="127"/>
    </row>
    <row r="60" spans="2:12" s="2" customFormat="1" ht="18" customHeight="1" x14ac:dyDescent="0.4">
      <c r="B60" s="207"/>
      <c r="C60" s="222" t="s">
        <v>107</v>
      </c>
      <c r="D60" s="223"/>
      <c r="E60" s="223"/>
      <c r="F60" s="223"/>
      <c r="G60" s="223"/>
      <c r="H60" s="223"/>
      <c r="I60" s="223"/>
      <c r="J60" s="224"/>
      <c r="K60" s="127"/>
      <c r="L60" s="2" t="b">
        <f>AND(自治体用!$E$30=1,書面形式!G59&lt;&gt;"0.無")</f>
        <v>1</v>
      </c>
    </row>
    <row r="61" spans="2:12" s="2" customFormat="1" ht="36" customHeight="1" x14ac:dyDescent="0.4">
      <c r="B61" s="207"/>
      <c r="C61" s="450"/>
      <c r="D61" s="198" t="s">
        <v>423</v>
      </c>
      <c r="E61" s="416" t="s">
        <v>108</v>
      </c>
      <c r="F61" s="416"/>
      <c r="G61" s="416"/>
      <c r="H61" s="504"/>
      <c r="I61" s="504"/>
      <c r="J61" s="505"/>
      <c r="K61" s="188" t="str">
        <f>IF(AND(E50="1.有",G59="0.無",COUNTIF(H61:J67,"○")=0),"放流水がない場合の理由が選択されていません","")</f>
        <v/>
      </c>
    </row>
    <row r="62" spans="2:12" s="2" customFormat="1" ht="36" customHeight="1" x14ac:dyDescent="0.4">
      <c r="B62" s="207"/>
      <c r="C62" s="307"/>
      <c r="D62" s="199"/>
      <c r="E62" s="225" t="s">
        <v>109</v>
      </c>
      <c r="F62" s="225"/>
      <c r="G62" s="225"/>
      <c r="H62" s="417"/>
      <c r="I62" s="418"/>
      <c r="J62" s="419"/>
      <c r="K62" s="188"/>
    </row>
    <row r="63" spans="2:12" s="2" customFormat="1" ht="36" customHeight="1" x14ac:dyDescent="0.4">
      <c r="B63" s="207"/>
      <c r="C63" s="307"/>
      <c r="D63" s="199"/>
      <c r="E63" s="225" t="s">
        <v>110</v>
      </c>
      <c r="F63" s="225"/>
      <c r="G63" s="225"/>
      <c r="H63" s="417"/>
      <c r="I63" s="418"/>
      <c r="J63" s="419"/>
      <c r="K63" s="127"/>
    </row>
    <row r="64" spans="2:12" s="2" customFormat="1" ht="36" customHeight="1" x14ac:dyDescent="0.4">
      <c r="B64" s="207"/>
      <c r="C64" s="307"/>
      <c r="D64" s="199"/>
      <c r="E64" s="225" t="s">
        <v>111</v>
      </c>
      <c r="F64" s="225"/>
      <c r="G64" s="225"/>
      <c r="H64" s="417"/>
      <c r="I64" s="418"/>
      <c r="J64" s="419"/>
      <c r="K64" s="127"/>
    </row>
    <row r="65" spans="2:12" s="2" customFormat="1" ht="36" customHeight="1" x14ac:dyDescent="0.4">
      <c r="B65" s="207"/>
      <c r="C65" s="307"/>
      <c r="D65" s="199"/>
      <c r="E65" s="225" t="s">
        <v>112</v>
      </c>
      <c r="F65" s="225"/>
      <c r="G65" s="225"/>
      <c r="H65" s="417"/>
      <c r="I65" s="418"/>
      <c r="J65" s="419"/>
      <c r="K65" s="127"/>
    </row>
    <row r="66" spans="2:12" s="2" customFormat="1" ht="36" customHeight="1" x14ac:dyDescent="0.4">
      <c r="B66" s="207"/>
      <c r="C66" s="307"/>
      <c r="D66" s="199"/>
      <c r="E66" s="225" t="s">
        <v>113</v>
      </c>
      <c r="F66" s="225"/>
      <c r="G66" s="452"/>
      <c r="H66" s="417"/>
      <c r="I66" s="418"/>
      <c r="J66" s="419"/>
      <c r="K66" s="127"/>
    </row>
    <row r="67" spans="2:12" s="2" customFormat="1" ht="36" customHeight="1" x14ac:dyDescent="0.4">
      <c r="B67" s="207"/>
      <c r="C67" s="528"/>
      <c r="D67" s="199"/>
      <c r="E67" s="201" t="s">
        <v>114</v>
      </c>
      <c r="F67" s="202"/>
      <c r="G67" s="203"/>
      <c r="H67" s="417"/>
      <c r="I67" s="418"/>
      <c r="J67" s="419"/>
      <c r="K67" s="189" t="str">
        <f>IF(AND(E50="1.有",G59="0.無",H67="○",TRIM(H68)=""),"その他の具体的な内容が記入されていません","")</f>
        <v/>
      </c>
    </row>
    <row r="68" spans="2:12" s="2" customFormat="1" ht="36" customHeight="1" thickBot="1" x14ac:dyDescent="0.45">
      <c r="B68" s="207"/>
      <c r="C68" s="143"/>
      <c r="D68" s="200"/>
      <c r="E68" s="151"/>
      <c r="F68" s="204" t="s">
        <v>116</v>
      </c>
      <c r="G68" s="205"/>
      <c r="H68" s="422"/>
      <c r="I68" s="423"/>
      <c r="J68" s="424"/>
      <c r="K68" s="189"/>
      <c r="L68" s="2" t="b">
        <f>IF(AND(L60=FALSE,H67="○"),FALSE,TRUE)</f>
        <v>1</v>
      </c>
    </row>
    <row r="69" spans="2:12" s="2" customFormat="1" ht="18" customHeight="1" x14ac:dyDescent="0.4">
      <c r="B69" s="207"/>
      <c r="C69" s="222" t="s">
        <v>115</v>
      </c>
      <c r="D69" s="223"/>
      <c r="E69" s="223"/>
      <c r="F69" s="223"/>
      <c r="G69" s="223"/>
      <c r="H69" s="223"/>
      <c r="I69" s="223"/>
      <c r="J69" s="224"/>
      <c r="K69" s="127"/>
      <c r="L69" s="2" t="b">
        <f>AND(自治体用!$E$30=1,書面形式!G59&lt;&gt;"1.有")</f>
        <v>1</v>
      </c>
    </row>
    <row r="70" spans="2:12" s="2" customFormat="1" ht="36" customHeight="1" x14ac:dyDescent="0.4">
      <c r="B70" s="207"/>
      <c r="C70" s="122"/>
      <c r="D70" s="301" t="s">
        <v>424</v>
      </c>
      <c r="E70" s="203"/>
      <c r="F70" s="177" t="s">
        <v>631</v>
      </c>
      <c r="G70" s="237"/>
      <c r="H70" s="427"/>
      <c r="I70" s="428"/>
      <c r="J70" s="144" t="s">
        <v>552</v>
      </c>
      <c r="K70" s="127"/>
    </row>
    <row r="71" spans="2:12" s="2" customFormat="1" ht="36" customHeight="1" x14ac:dyDescent="0.4">
      <c r="B71" s="207"/>
      <c r="C71" s="122"/>
      <c r="D71" s="425"/>
      <c r="E71" s="426"/>
      <c r="F71" s="236" t="s">
        <v>137</v>
      </c>
      <c r="G71" s="237"/>
      <c r="H71" s="427"/>
      <c r="I71" s="428"/>
      <c r="J71" s="144" t="s">
        <v>552</v>
      </c>
      <c r="K71" s="127"/>
    </row>
    <row r="72" spans="2:12" s="2" customFormat="1" ht="36" customHeight="1" x14ac:dyDescent="0.4">
      <c r="B72" s="207"/>
      <c r="C72" s="518"/>
      <c r="D72" s="312" t="s">
        <v>589</v>
      </c>
      <c r="E72" s="312"/>
      <c r="F72" s="312"/>
      <c r="G72" s="312"/>
      <c r="H72" s="343"/>
      <c r="I72" s="343"/>
      <c r="J72" s="344"/>
      <c r="K72" s="127"/>
    </row>
    <row r="73" spans="2:12" s="2" customFormat="1" ht="36" customHeight="1" thickBot="1" x14ac:dyDescent="0.45">
      <c r="B73" s="208"/>
      <c r="C73" s="520"/>
      <c r="D73" s="443" t="s">
        <v>602</v>
      </c>
      <c r="E73" s="444"/>
      <c r="F73" s="444"/>
      <c r="G73" s="444"/>
      <c r="H73" s="601"/>
      <c r="I73" s="602"/>
      <c r="J73" s="152" t="s">
        <v>553</v>
      </c>
      <c r="K73" s="127"/>
    </row>
    <row r="74" spans="2:12" s="2" customFormat="1" ht="20.100000000000001" customHeight="1" x14ac:dyDescent="0.4">
      <c r="B74" s="8"/>
      <c r="C74" s="13"/>
      <c r="D74" s="13"/>
      <c r="E74" s="13"/>
      <c r="F74" s="13"/>
      <c r="G74" s="13"/>
      <c r="H74" s="13"/>
      <c r="I74" s="13"/>
      <c r="J74" s="13"/>
      <c r="K74" s="127"/>
    </row>
    <row r="75" spans="2:12" s="2" customFormat="1" ht="36" customHeight="1" thickBot="1" x14ac:dyDescent="0.45">
      <c r="B75" s="278" t="s">
        <v>400</v>
      </c>
      <c r="C75" s="429" t="s">
        <v>636</v>
      </c>
      <c r="D75" s="429"/>
      <c r="E75" s="429"/>
      <c r="F75" s="429"/>
      <c r="G75" s="429"/>
      <c r="H75" s="429"/>
      <c r="I75" s="274"/>
      <c r="J75" s="274"/>
      <c r="K75" s="127"/>
      <c r="L75" s="2" t="b">
        <f>AND(自治体用!$E$30=1,書面形式!I75&lt;&gt;"1.有")</f>
        <v>1</v>
      </c>
    </row>
    <row r="76" spans="2:12" s="2" customFormat="1" ht="36" customHeight="1" x14ac:dyDescent="0.4">
      <c r="B76" s="207"/>
      <c r="C76" s="408" t="s">
        <v>402</v>
      </c>
      <c r="D76" s="410" t="s">
        <v>603</v>
      </c>
      <c r="E76" s="410"/>
      <c r="F76" s="410"/>
      <c r="G76" s="410"/>
      <c r="H76" s="411"/>
      <c r="I76" s="411"/>
      <c r="J76" s="154" t="s">
        <v>593</v>
      </c>
      <c r="K76" s="127"/>
    </row>
    <row r="77" spans="2:12" s="2" customFormat="1" ht="36" customHeight="1" thickBot="1" x14ac:dyDescent="0.45">
      <c r="B77" s="208"/>
      <c r="C77" s="409"/>
      <c r="D77" s="150"/>
      <c r="E77" s="405" t="s">
        <v>629</v>
      </c>
      <c r="F77" s="406"/>
      <c r="G77" s="407"/>
      <c r="H77" s="412"/>
      <c r="I77" s="412"/>
      <c r="J77" s="149" t="s">
        <v>593</v>
      </c>
      <c r="K77" s="128" t="str">
        <f>IF(AND(I75="1.有",TRIM(H76)&lt;&gt;"",TRIM(H77)&lt;&gt;"",H77&gt;H76),"平均的な散水量＜処理水の散水量です","")</f>
        <v/>
      </c>
    </row>
    <row r="78" spans="2:12" s="2" customFormat="1" ht="20.100000000000001" customHeight="1" x14ac:dyDescent="0.4">
      <c r="B78" s="8"/>
      <c r="C78" s="13"/>
      <c r="D78" s="13"/>
      <c r="I78" s="13"/>
      <c r="J78" s="13"/>
      <c r="K78" s="127"/>
    </row>
    <row r="79" spans="2:12" s="2" customFormat="1" ht="36" customHeight="1" thickBot="1" x14ac:dyDescent="0.45">
      <c r="B79" s="218" t="s">
        <v>403</v>
      </c>
      <c r="C79" s="273" t="s">
        <v>632</v>
      </c>
      <c r="D79" s="273"/>
      <c r="E79" s="273"/>
      <c r="F79" s="273"/>
      <c r="G79" s="273"/>
      <c r="H79" s="273"/>
      <c r="I79" s="274"/>
      <c r="J79" s="274"/>
      <c r="K79" s="127"/>
      <c r="L79" s="2" t="b">
        <f>AND(自治体用!$E$30=1,書面形式!I79&lt;&gt;"0.無")</f>
        <v>1</v>
      </c>
    </row>
    <row r="80" spans="2:12" s="2" customFormat="1" ht="36" customHeight="1" thickBot="1" x14ac:dyDescent="0.45">
      <c r="B80" s="219"/>
      <c r="C80" s="103" t="s">
        <v>404</v>
      </c>
      <c r="D80" s="297" t="s">
        <v>633</v>
      </c>
      <c r="E80" s="297"/>
      <c r="F80" s="297"/>
      <c r="G80" s="433"/>
      <c r="H80" s="433"/>
      <c r="I80" s="433"/>
      <c r="J80" s="434"/>
      <c r="K80" s="127"/>
    </row>
    <row r="81" spans="2:13" s="2" customFormat="1" ht="20.100000000000001" customHeight="1" x14ac:dyDescent="0.4">
      <c r="B81" s="8"/>
      <c r="C81" s="13"/>
      <c r="D81" s="13"/>
      <c r="E81" s="13"/>
      <c r="F81" s="13"/>
      <c r="G81" s="13"/>
      <c r="H81" s="13"/>
      <c r="I81" s="13"/>
      <c r="J81" s="13"/>
      <c r="K81" s="127"/>
    </row>
    <row r="82" spans="2:13" s="2" customFormat="1" ht="95.45" customHeight="1" x14ac:dyDescent="0.4">
      <c r="B82" s="275" t="s">
        <v>97</v>
      </c>
      <c r="C82" s="401" t="s">
        <v>579</v>
      </c>
      <c r="D82" s="402"/>
      <c r="E82" s="402"/>
      <c r="F82" s="402"/>
      <c r="G82" s="402"/>
      <c r="H82" s="404"/>
      <c r="I82" s="404"/>
      <c r="J82" s="145" t="s">
        <v>592</v>
      </c>
      <c r="K82" s="129" t="str">
        <f>IF(AND(TRIM(E30)&lt;&gt;"",TRIM(H82)&lt;&gt;"",E30&lt;H82),"埋立容量＜残余容量です" &amp; IF(ISERROR(SEARCH("(21)-1",C245))=TRUE,"。理由があれば番号「(21)-1」も含め243行目「備考」に記入してください","（理由を備考に記入済、修正不要）"),"")</f>
        <v/>
      </c>
      <c r="M82" s="241"/>
    </row>
    <row r="83" spans="2:13" s="2" customFormat="1" ht="52.15" customHeight="1" x14ac:dyDescent="0.4">
      <c r="B83" s="277"/>
      <c r="C83" s="164"/>
      <c r="D83" s="430" t="s">
        <v>604</v>
      </c>
      <c r="E83" s="431"/>
      <c r="F83" s="431"/>
      <c r="G83" s="432"/>
      <c r="H83" s="403"/>
      <c r="I83" s="403"/>
      <c r="J83" s="145" t="s">
        <v>592</v>
      </c>
      <c r="K83" s="130" t="str">
        <f>IF(AND(ISNUMBER(H82)=TRUE,TRIM(H82)&lt;&gt;"",ISNUMBER(H83)=TRUE,TRIM(H83)&lt;&gt;""),IF(H82&lt;H83,"「残余容量」＜「うち建設汚泥」です",""),"")</f>
        <v/>
      </c>
      <c r="M83" s="241"/>
    </row>
    <row r="84" spans="2:13" s="2" customFormat="1" ht="20.100000000000001" customHeight="1" x14ac:dyDescent="0.4">
      <c r="B84" s="8"/>
      <c r="C84" s="13"/>
      <c r="D84" s="13"/>
      <c r="E84" s="13"/>
      <c r="F84" s="13"/>
      <c r="G84" s="13"/>
      <c r="H84" s="13"/>
      <c r="I84" s="13"/>
      <c r="J84" s="13"/>
      <c r="K84" s="127"/>
    </row>
    <row r="85" spans="2:13" s="2" customFormat="1" ht="80.099999999999994" customHeight="1" thickBot="1" x14ac:dyDescent="0.45">
      <c r="B85" s="275" t="s">
        <v>98</v>
      </c>
      <c r="C85" s="468" t="s">
        <v>621</v>
      </c>
      <c r="D85" s="469"/>
      <c r="E85" s="469"/>
      <c r="F85" s="469"/>
      <c r="G85" s="470"/>
      <c r="H85" s="420"/>
      <c r="I85" s="420"/>
      <c r="J85" s="421"/>
      <c r="K85" s="129" t="str">
        <f>IF(AND(LEFT(H85,2)="9.",ISERROR(SEARCH("(22)",C245))=TRUE),"選択理由を問番号「(22)-1」も含め243行目「備考」に記入してください","")</f>
        <v/>
      </c>
      <c r="L85" s="2" t="str">
        <f>IF(OR(H85="2.稼働中",AND(H85="3.休止中",ISNUMBER(C87)=TRUE,DATE($L$1-1,4,1)&lt;C87),AND(H85="4.埋立終了",ISNUMBER(E87)=TRUE,DATE($L$1-1,4,1)&lt;E87),AND(H85="5.廃止又は許可取消",ISNUMBER(G87)=TRUE,DATE($L$1-1,4,1)&lt;G87)),TRUE,IF(OR(H85="1.埋立前",AND(H85="3.休止中",ISNUMBER(C87)=TRUE,DATE($L$1-1,4,1)&gt;=C87),AND(H85="4.埋立終了",ISNUMBER(E87)=TRUE,DATE($L$1-1,4,1)&gt;=E87),AND(H85="5.廃止又は許可取消",ISNUMBER(G87)=TRUE,DATE($L$1-1,4,1)&gt;=G87)),FALSE,"?"))</f>
        <v>?</v>
      </c>
    </row>
    <row r="86" spans="2:13" s="2" customFormat="1" ht="36" customHeight="1" thickTop="1" x14ac:dyDescent="0.4">
      <c r="B86" s="276"/>
      <c r="C86" s="415" t="s">
        <v>433</v>
      </c>
      <c r="D86" s="352"/>
      <c r="E86" s="413" t="s">
        <v>425</v>
      </c>
      <c r="F86" s="414"/>
      <c r="G86" s="271" t="s">
        <v>591</v>
      </c>
      <c r="H86" s="272"/>
      <c r="I86" s="194"/>
      <c r="J86" s="195"/>
      <c r="K86" s="127"/>
    </row>
    <row r="87" spans="2:13" s="2" customFormat="1" ht="36" customHeight="1" thickBot="1" x14ac:dyDescent="0.45">
      <c r="B87" s="276"/>
      <c r="C87" s="192"/>
      <c r="D87" s="193"/>
      <c r="E87" s="192"/>
      <c r="F87" s="193"/>
      <c r="G87" s="192"/>
      <c r="H87" s="193"/>
      <c r="I87" s="196"/>
      <c r="J87" s="197"/>
      <c r="K87" s="191" t="str">
        <f>IF(AND(OR(AND(H85="3.休止中",TRIM(C87)&lt;&gt;"",C87&lt;DATE($L$1-1,4,1)),AND(H85="4.埋立終了",TRIM(E87)&lt;&gt;"",E87&lt;DATE($L$1-1,4,1)),AND(H85="5.廃止又は設置取消",TRIM(G87)&lt;&gt;"",G87&lt;DATE($L$1-1,4,1))),I88="○"),"調査対象期間前に供用されていた処分場が新規供用扱いになっています","")</f>
        <v/>
      </c>
    </row>
    <row r="88" spans="2:13" s="2" customFormat="1" ht="36" customHeight="1" thickTop="1" x14ac:dyDescent="0.4">
      <c r="B88" s="277"/>
      <c r="C88" s="465" t="s">
        <v>630</v>
      </c>
      <c r="D88" s="466"/>
      <c r="E88" s="466"/>
      <c r="F88" s="466"/>
      <c r="G88" s="466"/>
      <c r="H88" s="467"/>
      <c r="I88" s="280"/>
      <c r="J88" s="281"/>
      <c r="K88" s="191"/>
    </row>
    <row r="89" spans="2:13" s="2" customFormat="1" ht="15" customHeight="1" x14ac:dyDescent="0.4">
      <c r="B89" s="1"/>
      <c r="C89" s="13"/>
      <c r="D89" s="13"/>
      <c r="E89" s="13"/>
      <c r="F89" s="13"/>
      <c r="G89" s="13"/>
      <c r="H89" s="13"/>
      <c r="I89" s="13"/>
      <c r="J89" s="13"/>
      <c r="K89" s="127"/>
    </row>
    <row r="90" spans="2:13" s="2" customFormat="1" ht="36" customHeight="1" x14ac:dyDescent="0.4">
      <c r="B90" s="278" t="s">
        <v>431</v>
      </c>
      <c r="C90" s="608" t="s">
        <v>627</v>
      </c>
      <c r="D90" s="609"/>
      <c r="E90" s="609"/>
      <c r="F90" s="610"/>
      <c r="G90" s="296"/>
      <c r="H90" s="296"/>
      <c r="I90" s="296"/>
      <c r="J90" s="142" t="s">
        <v>594</v>
      </c>
      <c r="K90" s="127"/>
    </row>
    <row r="91" spans="2:13" s="2" customFormat="1" ht="36" customHeight="1" x14ac:dyDescent="0.4">
      <c r="B91" s="294"/>
      <c r="C91" s="167"/>
      <c r="D91" s="177" t="s">
        <v>607</v>
      </c>
      <c r="E91" s="178"/>
      <c r="F91" s="179"/>
      <c r="G91" s="180"/>
      <c r="H91" s="181"/>
      <c r="I91" s="181"/>
      <c r="J91" s="182"/>
      <c r="K91" s="127"/>
    </row>
    <row r="92" spans="2:13" s="2" customFormat="1" ht="36" customHeight="1" x14ac:dyDescent="0.4">
      <c r="B92" s="294"/>
      <c r="C92" s="104"/>
      <c r="D92" s="177" t="s">
        <v>488</v>
      </c>
      <c r="E92" s="178"/>
      <c r="F92" s="179"/>
      <c r="G92" s="296"/>
      <c r="H92" s="296"/>
      <c r="I92" s="296"/>
      <c r="J92" s="142" t="s">
        <v>594</v>
      </c>
      <c r="K92" s="129" t="str">
        <f>IF(AND(TRIM(G90)&lt;&gt;"",TRIM(G92)&lt;&gt;"",G90&lt;G92),"廃棄物埋立量＜うち太陽光パネルです","")</f>
        <v/>
      </c>
    </row>
    <row r="93" spans="2:13" s="2" customFormat="1" ht="36" customHeight="1" x14ac:dyDescent="0.4">
      <c r="B93" s="295"/>
      <c r="C93" s="225" t="s">
        <v>624</v>
      </c>
      <c r="D93" s="225"/>
      <c r="E93" s="225"/>
      <c r="F93" s="225"/>
      <c r="G93" s="296"/>
      <c r="H93" s="296"/>
      <c r="I93" s="296"/>
      <c r="J93" s="142" t="s">
        <v>592</v>
      </c>
      <c r="K93" s="155" t="str">
        <f>IF(AND(TRIM(G90)&lt;&gt;"",TRIM(G93)&lt;&gt;"",G90&gt;G93),"調査対象期間埋立量＞累積埋立量です","")</f>
        <v/>
      </c>
    </row>
    <row r="94" spans="2:13" s="2" customFormat="1" ht="15" customHeight="1" x14ac:dyDescent="0.4">
      <c r="B94" s="1"/>
      <c r="C94" s="13"/>
      <c r="D94" s="13"/>
      <c r="E94" s="13"/>
      <c r="F94" s="13"/>
      <c r="G94" s="13"/>
      <c r="H94" s="13"/>
      <c r="I94" s="13"/>
      <c r="J94" s="13"/>
      <c r="K94" s="127"/>
    </row>
    <row r="95" spans="2:13" s="2" customFormat="1" ht="36" customHeight="1" thickBot="1" x14ac:dyDescent="0.45">
      <c r="B95" s="278" t="s">
        <v>99</v>
      </c>
      <c r="C95" s="452" t="s">
        <v>622</v>
      </c>
      <c r="D95" s="452"/>
      <c r="E95" s="452"/>
      <c r="F95" s="452"/>
      <c r="G95" s="453"/>
      <c r="H95" s="453"/>
      <c r="I95" s="453"/>
      <c r="J95" s="453"/>
      <c r="K95" s="127"/>
    </row>
    <row r="96" spans="2:13" s="2" customFormat="1" ht="20.100000000000001" customHeight="1" x14ac:dyDescent="0.4">
      <c r="B96" s="207"/>
      <c r="C96" s="254" t="s">
        <v>67</v>
      </c>
      <c r="D96" s="255"/>
      <c r="E96" s="255"/>
      <c r="F96" s="255"/>
      <c r="G96" s="255"/>
      <c r="H96" s="255"/>
      <c r="I96" s="255"/>
      <c r="J96" s="256"/>
      <c r="K96" s="127"/>
      <c r="L96" s="2" t="b">
        <f>AND(自治体用!$E$30=1,書面形式!G95&lt;&gt;"0.不適合")</f>
        <v>1</v>
      </c>
    </row>
    <row r="97" spans="2:12" s="2" customFormat="1" ht="36" customHeight="1" x14ac:dyDescent="0.4">
      <c r="B97" s="207"/>
      <c r="C97" s="390"/>
      <c r="D97" s="461" t="s">
        <v>69</v>
      </c>
      <c r="E97" s="462"/>
      <c r="F97" s="463"/>
      <c r="G97" s="381"/>
      <c r="H97" s="382"/>
      <c r="I97" s="382"/>
      <c r="J97" s="383"/>
      <c r="K97" s="129" t="str">
        <f>IF(AND(G95="0.不適合",TRIM(G97)=""),"不適合物質名が記入されていません","")</f>
        <v/>
      </c>
    </row>
    <row r="98" spans="2:12" s="2" customFormat="1" ht="36" customHeight="1" x14ac:dyDescent="0.4">
      <c r="B98" s="207"/>
      <c r="C98" s="391"/>
      <c r="D98" s="384" t="s">
        <v>70</v>
      </c>
      <c r="E98" s="385"/>
      <c r="F98" s="386"/>
      <c r="G98" s="387"/>
      <c r="H98" s="388"/>
      <c r="I98" s="388"/>
      <c r="J98" s="389"/>
      <c r="K98" s="129" t="str">
        <f>IF(AND(G95="0.不適合",TRIM(G98)=""),"原因が選択されていません","")</f>
        <v/>
      </c>
    </row>
    <row r="99" spans="2:12" s="2" customFormat="1" ht="36" customHeight="1" x14ac:dyDescent="0.4">
      <c r="B99" s="207"/>
      <c r="C99" s="391"/>
      <c r="D99" s="105"/>
      <c r="E99" s="396" t="s">
        <v>426</v>
      </c>
      <c r="F99" s="397"/>
      <c r="G99" s="458"/>
      <c r="H99" s="459"/>
      <c r="I99" s="459"/>
      <c r="J99" s="460"/>
      <c r="K99" s="129" t="str">
        <f>IF(AND(G95="0.不適合",G98="1.その他",TRIM(G99)=""),"考えられる原因が記入されていません","")</f>
        <v/>
      </c>
      <c r="L99" s="2" t="b">
        <f>IF(AND(G95="0.不適合",G98="1.その他"),FALSE,TRUE)</f>
        <v>1</v>
      </c>
    </row>
    <row r="100" spans="2:12" s="2" customFormat="1" ht="36" customHeight="1" thickBot="1" x14ac:dyDescent="0.45">
      <c r="B100" s="207"/>
      <c r="C100" s="392"/>
      <c r="D100" s="464" t="s">
        <v>580</v>
      </c>
      <c r="E100" s="250"/>
      <c r="F100" s="250"/>
      <c r="G100" s="393"/>
      <c r="H100" s="394"/>
      <c r="I100" s="394"/>
      <c r="J100" s="395"/>
      <c r="K100" s="129" t="str">
        <f>IF(AND(G95="0.不適合",TRIM(G100)=""),"講じた措置が記入されていません","")</f>
        <v/>
      </c>
    </row>
    <row r="101" spans="2:12" s="2" customFormat="1" ht="20.100000000000001" customHeight="1" x14ac:dyDescent="0.4">
      <c r="B101" s="207"/>
      <c r="C101" s="254" t="s">
        <v>502</v>
      </c>
      <c r="D101" s="255"/>
      <c r="E101" s="255"/>
      <c r="F101" s="255"/>
      <c r="G101" s="255"/>
      <c r="H101" s="255"/>
      <c r="I101" s="255"/>
      <c r="J101" s="256"/>
      <c r="K101" s="127"/>
      <c r="L101" s="2" t="b">
        <f>AND(自治体用!$E$30=1,書面形式!G95&lt;&gt;"×.未実施")</f>
        <v>1</v>
      </c>
    </row>
    <row r="102" spans="2:12" s="2" customFormat="1" ht="36" customHeight="1" thickBot="1" x14ac:dyDescent="0.45">
      <c r="B102" s="208"/>
      <c r="C102" s="106"/>
      <c r="D102" s="249" t="s">
        <v>68</v>
      </c>
      <c r="E102" s="250"/>
      <c r="F102" s="251"/>
      <c r="G102" s="264"/>
      <c r="H102" s="265"/>
      <c r="I102" s="265"/>
      <c r="J102" s="266"/>
      <c r="K102" s="129" t="str">
        <f>IF(AND(G95="×.未実施",TRIM(G102)=""),"未測定の理由が記入されていません","")</f>
        <v/>
      </c>
    </row>
    <row r="103" spans="2:12" s="2" customFormat="1" ht="20.100000000000001" hidden="1" customHeight="1" x14ac:dyDescent="0.4">
      <c r="B103" s="1"/>
      <c r="C103" s="13"/>
      <c r="D103" s="13"/>
      <c r="E103" s="13"/>
      <c r="F103" s="13"/>
      <c r="G103" s="13"/>
      <c r="H103" s="13"/>
      <c r="I103" s="13"/>
      <c r="J103" s="13"/>
      <c r="K103" s="127"/>
    </row>
    <row r="104" spans="2:12" s="2" customFormat="1" ht="36" hidden="1" customHeight="1" thickBot="1" x14ac:dyDescent="0.45">
      <c r="B104" s="571" t="s">
        <v>117</v>
      </c>
      <c r="C104" s="456" t="s">
        <v>194</v>
      </c>
      <c r="D104" s="457"/>
      <c r="E104" s="457"/>
      <c r="F104" s="457"/>
      <c r="G104" s="263"/>
      <c r="H104" s="263"/>
      <c r="I104" s="263"/>
      <c r="J104" s="263"/>
      <c r="K104" s="127"/>
    </row>
    <row r="105" spans="2:12" s="2" customFormat="1" ht="20.100000000000001" hidden="1" customHeight="1" x14ac:dyDescent="0.4">
      <c r="B105" s="572"/>
      <c r="C105" s="260" t="s">
        <v>118</v>
      </c>
      <c r="D105" s="261"/>
      <c r="E105" s="261"/>
      <c r="F105" s="261"/>
      <c r="G105" s="261"/>
      <c r="H105" s="261"/>
      <c r="I105" s="261"/>
      <c r="J105" s="262"/>
      <c r="K105" s="127"/>
      <c r="L105" s="2" t="b">
        <f>AND(自治体用!$E$30=1,書面形式!G104&lt;&gt;"2.不適合")</f>
        <v>1</v>
      </c>
    </row>
    <row r="106" spans="2:12" s="2" customFormat="1" ht="36" hidden="1" customHeight="1" x14ac:dyDescent="0.4">
      <c r="B106" s="572"/>
      <c r="C106" s="599"/>
      <c r="D106" s="398" t="s">
        <v>69</v>
      </c>
      <c r="E106" s="398"/>
      <c r="F106" s="398"/>
      <c r="G106" s="454"/>
      <c r="H106" s="454"/>
      <c r="I106" s="454"/>
      <c r="J106" s="455"/>
      <c r="K106" s="127"/>
    </row>
    <row r="107" spans="2:12" s="2" customFormat="1" ht="36" hidden="1" customHeight="1" x14ac:dyDescent="0.4">
      <c r="B107" s="572"/>
      <c r="C107" s="599"/>
      <c r="D107" s="588" t="s">
        <v>70</v>
      </c>
      <c r="E107" s="589"/>
      <c r="F107" s="590"/>
      <c r="G107" s="591"/>
      <c r="H107" s="592"/>
      <c r="I107" s="592"/>
      <c r="J107" s="593"/>
      <c r="K107" s="127"/>
    </row>
    <row r="108" spans="2:12" s="2" customFormat="1" ht="36" hidden="1" customHeight="1" x14ac:dyDescent="0.4">
      <c r="B108" s="572"/>
      <c r="C108" s="599"/>
      <c r="D108" s="17"/>
      <c r="E108" s="594" t="s">
        <v>426</v>
      </c>
      <c r="F108" s="595"/>
      <c r="G108" s="596"/>
      <c r="H108" s="597"/>
      <c r="I108" s="597"/>
      <c r="J108" s="598"/>
      <c r="K108" s="127"/>
    </row>
    <row r="109" spans="2:12" s="2" customFormat="1" ht="36" hidden="1" customHeight="1" thickBot="1" x14ac:dyDescent="0.45">
      <c r="B109" s="572"/>
      <c r="C109" s="600"/>
      <c r="D109" s="257" t="s">
        <v>120</v>
      </c>
      <c r="E109" s="257"/>
      <c r="F109" s="257"/>
      <c r="G109" s="258"/>
      <c r="H109" s="258"/>
      <c r="I109" s="258"/>
      <c r="J109" s="259"/>
      <c r="K109" s="127"/>
    </row>
    <row r="110" spans="2:12" s="2" customFormat="1" ht="20.100000000000001" hidden="1" customHeight="1" x14ac:dyDescent="0.4">
      <c r="B110" s="572"/>
      <c r="C110" s="260" t="s">
        <v>9</v>
      </c>
      <c r="D110" s="261"/>
      <c r="E110" s="261"/>
      <c r="F110" s="261"/>
      <c r="G110" s="261"/>
      <c r="H110" s="261"/>
      <c r="I110" s="261"/>
      <c r="J110" s="262"/>
      <c r="K110" s="127"/>
      <c r="L110" s="2" t="b">
        <f>AND(自治体用!$E$30=1,書面形式!G104&lt;&gt;"×.未実施")</f>
        <v>1</v>
      </c>
    </row>
    <row r="111" spans="2:12" s="2" customFormat="1" ht="36" hidden="1" customHeight="1" thickBot="1" x14ac:dyDescent="0.45">
      <c r="B111" s="573"/>
      <c r="C111" s="18"/>
      <c r="D111" s="257" t="s">
        <v>119</v>
      </c>
      <c r="E111" s="257"/>
      <c r="F111" s="257"/>
      <c r="G111" s="258"/>
      <c r="H111" s="258"/>
      <c r="I111" s="258"/>
      <c r="J111" s="259"/>
      <c r="K111" s="127"/>
    </row>
    <row r="112" spans="2:12" s="2" customFormat="1" ht="15" customHeight="1" x14ac:dyDescent="0.4">
      <c r="B112" s="1"/>
      <c r="C112" s="13"/>
      <c r="D112" s="13"/>
      <c r="E112" s="13"/>
      <c r="F112" s="13"/>
      <c r="G112" s="13"/>
      <c r="H112" s="13"/>
      <c r="I112" s="13"/>
      <c r="J112" s="13"/>
      <c r="K112" s="127"/>
    </row>
    <row r="113" spans="2:12" s="2" customFormat="1" ht="36" customHeight="1" thickBot="1" x14ac:dyDescent="0.45">
      <c r="B113" s="218" t="s">
        <v>121</v>
      </c>
      <c r="C113" s="203" t="s">
        <v>122</v>
      </c>
      <c r="D113" s="273"/>
      <c r="E113" s="273"/>
      <c r="F113" s="273"/>
      <c r="G113" s="274"/>
      <c r="H113" s="274"/>
      <c r="I113" s="274"/>
      <c r="J113" s="274"/>
      <c r="K113" s="127"/>
    </row>
    <row r="114" spans="2:12" s="2" customFormat="1" ht="19.5" x14ac:dyDescent="0.4">
      <c r="B114" s="219"/>
      <c r="C114" s="222" t="s">
        <v>494</v>
      </c>
      <c r="D114" s="223"/>
      <c r="E114" s="223"/>
      <c r="F114" s="223"/>
      <c r="G114" s="223"/>
      <c r="H114" s="223"/>
      <c r="I114" s="223"/>
      <c r="J114" s="224"/>
      <c r="K114" s="184" t="str">
        <f>IF(G113="1.有",IF(COUNTIF(I115:J118,"○")=0,"どの選択肢も選択されていません",""),"")</f>
        <v/>
      </c>
      <c r="L114" s="2" t="b">
        <f>AND(自治体用!$E$30=1,書面形式!G113&lt;&gt;"1.有")</f>
        <v>1</v>
      </c>
    </row>
    <row r="115" spans="2:12" s="2" customFormat="1" ht="36" customHeight="1" x14ac:dyDescent="0.4">
      <c r="B115" s="219"/>
      <c r="C115" s="450"/>
      <c r="D115" s="177" t="s">
        <v>595</v>
      </c>
      <c r="E115" s="178"/>
      <c r="F115" s="178"/>
      <c r="G115" s="178"/>
      <c r="H115" s="179"/>
      <c r="I115" s="231"/>
      <c r="J115" s="232"/>
      <c r="K115" s="184"/>
    </row>
    <row r="116" spans="2:12" s="2" customFormat="1" ht="36" customHeight="1" x14ac:dyDescent="0.4">
      <c r="B116" s="219"/>
      <c r="C116" s="307"/>
      <c r="D116" s="177" t="s">
        <v>596</v>
      </c>
      <c r="E116" s="178"/>
      <c r="F116" s="178"/>
      <c r="G116" s="178"/>
      <c r="H116" s="179"/>
      <c r="I116" s="231"/>
      <c r="J116" s="232"/>
      <c r="K116" s="127"/>
    </row>
    <row r="117" spans="2:12" s="2" customFormat="1" ht="36" customHeight="1" x14ac:dyDescent="0.4">
      <c r="B117" s="219"/>
      <c r="C117" s="307"/>
      <c r="D117" s="177" t="s">
        <v>123</v>
      </c>
      <c r="E117" s="178"/>
      <c r="F117" s="178"/>
      <c r="G117" s="178"/>
      <c r="H117" s="179"/>
      <c r="I117" s="231"/>
      <c r="J117" s="232"/>
      <c r="K117" s="127"/>
    </row>
    <row r="118" spans="2:12" s="2" customFormat="1" ht="36" customHeight="1" thickBot="1" x14ac:dyDescent="0.45">
      <c r="B118" s="219"/>
      <c r="C118" s="451"/>
      <c r="D118" s="204" t="s">
        <v>124</v>
      </c>
      <c r="E118" s="449"/>
      <c r="F118" s="449"/>
      <c r="G118" s="449"/>
      <c r="H118" s="205"/>
      <c r="I118" s="252"/>
      <c r="J118" s="253"/>
      <c r="K118" s="127"/>
    </row>
    <row r="119" spans="2:12" s="2" customFormat="1" ht="19.5" x14ac:dyDescent="0.4">
      <c r="B119" s="219"/>
      <c r="C119" s="222" t="s">
        <v>495</v>
      </c>
      <c r="D119" s="223"/>
      <c r="E119" s="223"/>
      <c r="F119" s="223"/>
      <c r="G119" s="223"/>
      <c r="H119" s="223"/>
      <c r="I119" s="223"/>
      <c r="J119" s="224"/>
      <c r="K119" s="184" t="str">
        <f>IF(G113="0.無",IF(COUNTIF(I120:J122,"○")=0,"どの選択肢も選択されていません",IF(COUNTIF(I120:J122,"○")&gt;1,"複数選択されています","")),"")</f>
        <v/>
      </c>
      <c r="L119" s="2" t="b">
        <f>AND(自治体用!$E$30=1,書面形式!G113&lt;&gt;"0.無")</f>
        <v>1</v>
      </c>
    </row>
    <row r="120" spans="2:12" s="2" customFormat="1" ht="36" customHeight="1" x14ac:dyDescent="0.4">
      <c r="B120" s="219"/>
      <c r="C120" s="445"/>
      <c r="D120" s="225" t="s">
        <v>125</v>
      </c>
      <c r="E120" s="225"/>
      <c r="F120" s="225"/>
      <c r="G120" s="225"/>
      <c r="H120" s="225"/>
      <c r="I120" s="343"/>
      <c r="J120" s="344"/>
      <c r="K120" s="184"/>
    </row>
    <row r="121" spans="2:12" s="2" customFormat="1" ht="36" customHeight="1" x14ac:dyDescent="0.4">
      <c r="B121" s="219"/>
      <c r="C121" s="445"/>
      <c r="D121" s="225" t="s">
        <v>126</v>
      </c>
      <c r="E121" s="225"/>
      <c r="F121" s="225"/>
      <c r="G121" s="225"/>
      <c r="H121" s="225"/>
      <c r="I121" s="343"/>
      <c r="J121" s="344"/>
      <c r="K121" s="127"/>
    </row>
    <row r="122" spans="2:12" s="2" customFormat="1" ht="36" customHeight="1" thickBot="1" x14ac:dyDescent="0.45">
      <c r="B122" s="219"/>
      <c r="C122" s="446"/>
      <c r="D122" s="443" t="s">
        <v>469</v>
      </c>
      <c r="E122" s="443"/>
      <c r="F122" s="443"/>
      <c r="G122" s="443"/>
      <c r="H122" s="443"/>
      <c r="I122" s="447"/>
      <c r="J122" s="448"/>
      <c r="K122" s="127"/>
    </row>
    <row r="123" spans="2:12" s="2" customFormat="1" ht="20.100000000000001" customHeight="1" x14ac:dyDescent="0.4">
      <c r="B123" s="1"/>
      <c r="C123" s="13"/>
      <c r="D123" s="13"/>
      <c r="E123" s="13"/>
      <c r="F123" s="13"/>
      <c r="G123" s="13"/>
      <c r="H123" s="13"/>
      <c r="I123" s="13"/>
      <c r="J123" s="13"/>
      <c r="K123" s="127"/>
    </row>
    <row r="124" spans="2:12" s="2" customFormat="1" ht="36" customHeight="1" thickBot="1" x14ac:dyDescent="0.45">
      <c r="B124" s="218" t="s">
        <v>133</v>
      </c>
      <c r="C124" s="273" t="s">
        <v>134</v>
      </c>
      <c r="D124" s="273"/>
      <c r="E124" s="273"/>
      <c r="F124" s="273"/>
      <c r="G124" s="274"/>
      <c r="H124" s="274"/>
      <c r="I124" s="274"/>
      <c r="J124" s="274"/>
      <c r="K124" s="127"/>
    </row>
    <row r="125" spans="2:12" s="2" customFormat="1" ht="19.5" x14ac:dyDescent="0.4">
      <c r="B125" s="219"/>
      <c r="C125" s="222" t="s">
        <v>496</v>
      </c>
      <c r="D125" s="223"/>
      <c r="E125" s="223"/>
      <c r="F125" s="223"/>
      <c r="G125" s="223"/>
      <c r="H125" s="223"/>
      <c r="I125" s="223"/>
      <c r="J125" s="224"/>
      <c r="K125" s="184" t="str">
        <f>IF(G124="1.有",IF(COUNTIF(I126,"○")+COUNTIF(I128,"○")+COUNTIF(I130,"○")=0,"どの選択肢も選択されていません",""),"")</f>
        <v/>
      </c>
      <c r="L125" s="2" t="b">
        <f>AND(自治体用!$E$30=1,書面形式!G124&lt;&gt;"1.有")</f>
        <v>1</v>
      </c>
    </row>
    <row r="126" spans="2:12" s="2" customFormat="1" ht="36" customHeight="1" x14ac:dyDescent="0.4">
      <c r="B126" s="219"/>
      <c r="C126" s="227"/>
      <c r="D126" s="273" t="s">
        <v>127</v>
      </c>
      <c r="E126" s="312"/>
      <c r="F126" s="312"/>
      <c r="G126" s="312"/>
      <c r="H126" s="312"/>
      <c r="I126" s="231"/>
      <c r="J126" s="232"/>
      <c r="K126" s="184"/>
    </row>
    <row r="127" spans="2:12" s="2" customFormat="1" ht="36" customHeight="1" thickBot="1" x14ac:dyDescent="0.45">
      <c r="B127" s="219"/>
      <c r="C127" s="227"/>
      <c r="D127" s="107"/>
      <c r="E127" s="108" t="s">
        <v>128</v>
      </c>
      <c r="F127" s="158"/>
      <c r="G127" s="108" t="s">
        <v>565</v>
      </c>
      <c r="H127" s="108" t="s">
        <v>10</v>
      </c>
      <c r="I127" s="269"/>
      <c r="J127" s="270"/>
      <c r="K127" s="127"/>
      <c r="L127" s="2" t="b">
        <f>IF(AND(L125=FALSE,I126="○"),FALSE,TRUE)</f>
        <v>1</v>
      </c>
    </row>
    <row r="128" spans="2:12" s="2" customFormat="1" ht="36" customHeight="1" thickTop="1" x14ac:dyDescent="0.4">
      <c r="B128" s="219"/>
      <c r="C128" s="227"/>
      <c r="D128" s="399" t="s">
        <v>129</v>
      </c>
      <c r="E128" s="400"/>
      <c r="F128" s="400"/>
      <c r="G128" s="400"/>
      <c r="H128" s="400"/>
      <c r="I128" s="329"/>
      <c r="J128" s="330"/>
      <c r="K128" s="127"/>
    </row>
    <row r="129" spans="2:12" s="2" customFormat="1" ht="36" customHeight="1" thickBot="1" x14ac:dyDescent="0.45">
      <c r="B129" s="219"/>
      <c r="C129" s="227"/>
      <c r="D129" s="107"/>
      <c r="E129" s="108" t="s">
        <v>130</v>
      </c>
      <c r="F129" s="158"/>
      <c r="G129" s="108" t="s">
        <v>565</v>
      </c>
      <c r="H129" s="108" t="s">
        <v>131</v>
      </c>
      <c r="I129" s="269"/>
      <c r="J129" s="270"/>
      <c r="K129" s="127"/>
      <c r="L129" s="2" t="b">
        <f>IF(AND(L125=FALSE,I128="○"),FALSE,TRUE)</f>
        <v>1</v>
      </c>
    </row>
    <row r="130" spans="2:12" s="2" customFormat="1" ht="36" customHeight="1" thickTop="1" thickBot="1" x14ac:dyDescent="0.45">
      <c r="B130" s="219"/>
      <c r="C130" s="228"/>
      <c r="D130" s="214" t="s">
        <v>132</v>
      </c>
      <c r="E130" s="214"/>
      <c r="F130" s="214"/>
      <c r="G130" s="214"/>
      <c r="H130" s="214"/>
      <c r="I130" s="331"/>
      <c r="J130" s="332"/>
      <c r="K130" s="157" t="str">
        <f>IF(G124="1.有",IF(AND(I130="○",OR(I126="○",I128="○")),"cはaやbと同時に選択できません",""),"")</f>
        <v/>
      </c>
    </row>
    <row r="131" spans="2:12" s="2" customFormat="1" ht="20.100000000000001" customHeight="1" x14ac:dyDescent="0.4">
      <c r="B131" s="1"/>
      <c r="C131" s="13"/>
      <c r="D131" s="13"/>
      <c r="E131" s="13"/>
      <c r="F131" s="13"/>
      <c r="G131" s="13"/>
      <c r="H131" s="13"/>
      <c r="I131" s="13"/>
      <c r="J131" s="13"/>
      <c r="K131" s="127"/>
    </row>
    <row r="132" spans="2:12" s="2" customFormat="1" ht="98.1" customHeight="1" x14ac:dyDescent="0.4">
      <c r="B132" s="242" t="s">
        <v>143</v>
      </c>
      <c r="C132" s="225" t="s">
        <v>637</v>
      </c>
      <c r="D132" s="225"/>
      <c r="E132" s="225"/>
      <c r="F132" s="225"/>
      <c r="G132" s="225"/>
      <c r="H132" s="225"/>
      <c r="I132" s="225"/>
      <c r="J132" s="225"/>
      <c r="K132" s="127"/>
    </row>
    <row r="133" spans="2:12" s="2" customFormat="1" ht="36" customHeight="1" thickBot="1" x14ac:dyDescent="0.45">
      <c r="B133" s="243"/>
      <c r="C133" s="273" t="s">
        <v>144</v>
      </c>
      <c r="D133" s="273"/>
      <c r="E133" s="348"/>
      <c r="F133" s="349"/>
      <c r="G133" s="349"/>
      <c r="H133" s="349"/>
      <c r="I133" s="349"/>
      <c r="J133" s="350"/>
      <c r="K133" s="127"/>
    </row>
    <row r="134" spans="2:12" s="2" customFormat="1" ht="54" customHeight="1" thickBot="1" x14ac:dyDescent="0.45">
      <c r="B134" s="243"/>
      <c r="C134" s="369" t="s">
        <v>492</v>
      </c>
      <c r="D134" s="511"/>
      <c r="E134" s="313" t="s">
        <v>587</v>
      </c>
      <c r="F134" s="313"/>
      <c r="G134" s="309"/>
      <c r="H134" s="310"/>
      <c r="I134" s="310"/>
      <c r="J134" s="311"/>
      <c r="K134" s="129" t="str">
        <f>IF(AND(E133="0.無",L85=TRUE,TRIM(G134)=""),"未測定の理由を記入してください",IF(AND(E133="1.有",OR(TRIM(E138)="",TRIM(G138)="",TRIM(I138)="",TRIM(E141)="",TRIM(G141)="",TRIM(I141)="",TRIM(E144)="",TRIM(G144)="")),"未測定項目名及び未測定の理由を記入してください",""))</f>
        <v/>
      </c>
    </row>
    <row r="135" spans="2:12" s="2" customFormat="1" ht="119.25" customHeight="1" x14ac:dyDescent="0.4">
      <c r="B135" s="244"/>
      <c r="C135" s="408" t="s">
        <v>576</v>
      </c>
      <c r="D135" s="509"/>
      <c r="E135" s="509"/>
      <c r="F135" s="509"/>
      <c r="G135" s="509"/>
      <c r="H135" s="509"/>
      <c r="I135" s="509"/>
      <c r="J135" s="510"/>
      <c r="K135" s="127"/>
      <c r="L135" s="2" t="b">
        <f>AND(自治体用!$E$30=1,書面形式!E133&lt;&gt;"1.有")</f>
        <v>1</v>
      </c>
    </row>
    <row r="136" spans="2:12" s="2" customFormat="1" ht="66" customHeight="1" x14ac:dyDescent="0.4">
      <c r="B136" s="244"/>
      <c r="C136" s="333" t="s">
        <v>504</v>
      </c>
      <c r="D136" s="334"/>
      <c r="E136" s="316" t="s">
        <v>145</v>
      </c>
      <c r="F136" s="316"/>
      <c r="G136" s="316" t="s">
        <v>146</v>
      </c>
      <c r="H136" s="316"/>
      <c r="I136" s="526" t="s">
        <v>634</v>
      </c>
      <c r="J136" s="527"/>
      <c r="K136" s="185" t="str">
        <f>IF(TRIM(IF(AND(TRIM(E138)&lt;&gt;"",TRIM(E137)=""),"ほう素 ","") &amp; IF(AND(TRIM(G138)&lt;&gt;"",TRIM(G137)=""),"ふっ素 ","") &amp; IF(AND(TRIM(I138)&lt;&gt;"",TRIM(I137)=""),"ｱﾝﾓﾆｱ",""))="","",TRIM(IF(AND(TRIM(E138)&lt;&gt;"",TRIM(E137)=""),"ほう素 ","") &amp; IF(AND(TRIM(G138)&lt;&gt;"",TRIM(G137)=""),"ふっ素 ","") &amp; IF(AND(TRIM(I138)&lt;&gt;"",TRIM(I137)=""),"ｱﾝﾓﾆｱ","")) &amp; "基準値が未記入です") &amp; CHAR(10) &amp;
IF(TRIM(IF(AND(TRIM(E138)="",TRIM(E139)&lt;&gt;""),"ほう素 ","") &amp; IF(AND(TRIM(G138)="",TRIM(G139)&lt;&gt;""),"ふっ素 ","") &amp; IF(AND(TRIM(I138)="",TRIM(I139)&lt;&gt;""),"ｱﾝﾓﾆｱ",""))="","",TRIM(IF(AND(TRIM(E138)="",TRIM(E139)&lt;&gt;""),"ほう素 ","") &amp; IF(AND(TRIM(G138)="",TRIM(G139)&lt;&gt;""),"ふっ素 ","") &amp; IF(AND(TRIM(I138)="",TRIM(I139)&lt;&gt;""),"ｱﾝﾓﾆｱ","")) &amp; "平均値が未記入です") &amp; CHAR(10) &amp;
IF(TRIM(IF(AND(TRIM(E138)&lt;&gt;"",TRIM(E139)=""),"ほう素 ","") &amp; IF(AND(TRIM(G138)&lt;&gt;"",TRIM(G139)=""),"ふっ素 ","") &amp; IF(AND(TRIM(I138)&lt;&gt;"",TRIM(I139)=""),"ｱﾝﾓﾆｱ",""))="","",TRIM(IF(AND(TRIM(E138)&lt;&gt;"",TRIM(E139)=""),"ほう素 ","") &amp; IF(AND(TRIM(G138)&lt;&gt;"",TRIM(G139)=""),"ふっ素 ","") &amp; IF(AND(TRIM(I138)&lt;&gt;"",TRIM(I139)=""),"ｱﾝﾓﾆｱ","")) &amp; "最大値が未記入です") &amp; CHAR(10) &amp;
IF(TRIM(IF(AND(ISNUMBER(E138)=TRUE,ISNUMBER(E139)=TRUE,E138&gt;E139),"ほう素 ","") &amp; IF(AND(ISNUMBER(G138)=TRUE,ISNUMBER(G139)=TRUE,G138&gt;G139),"ふっ素 ","") &amp; IF(AND(ISNUMBER(I138)=TRUE,ISNUMBER(I139)=TRUE,I138&gt;I139),"ｱﾝﾓﾆｱ ",""))="","",TRIM(IF(AND(ISNUMBER(E138)=TRUE,ISNUMBER(E139)=TRUE,E138&gt;E139),"ほう素 ","") &amp; IF(AND(ISNUMBER(G138)=TRUE,ISNUMBER(G139)=TRUE,G138&gt;G139),"ふっ素 ","") &amp; IF(AND(ISNUMBER(I138)=TRUE,ISNUMBER(I139)=TRUE,I138&gt;I139),"ｱﾝﾓﾆｱ ","")) &amp; "が平均値＞最大値です")</f>
        <v xml:space="preserve">
</v>
      </c>
    </row>
    <row r="137" spans="2:12" s="2" customFormat="1" ht="30" customHeight="1" x14ac:dyDescent="0.4">
      <c r="B137" s="244"/>
      <c r="C137" s="307" t="s">
        <v>140</v>
      </c>
      <c r="D137" s="308"/>
      <c r="E137" s="70"/>
      <c r="F137" s="101" t="s">
        <v>552</v>
      </c>
      <c r="G137" s="70"/>
      <c r="H137" s="101" t="s">
        <v>552</v>
      </c>
      <c r="I137" s="70"/>
      <c r="J137" s="120" t="s">
        <v>552</v>
      </c>
      <c r="K137" s="185"/>
    </row>
    <row r="138" spans="2:12" s="2" customFormat="1" ht="30" customHeight="1" x14ac:dyDescent="0.4">
      <c r="B138" s="244"/>
      <c r="C138" s="307" t="s">
        <v>138</v>
      </c>
      <c r="D138" s="308"/>
      <c r="E138" s="76"/>
      <c r="F138" s="101" t="s">
        <v>563</v>
      </c>
      <c r="G138" s="96"/>
      <c r="H138" s="101" t="s">
        <v>563</v>
      </c>
      <c r="I138" s="96"/>
      <c r="J138" s="120" t="s">
        <v>563</v>
      </c>
      <c r="K138" s="185"/>
    </row>
    <row r="139" spans="2:12" s="2" customFormat="1" ht="30" customHeight="1" thickBot="1" x14ac:dyDescent="0.45">
      <c r="B139" s="244"/>
      <c r="C139" s="267" t="s">
        <v>139</v>
      </c>
      <c r="D139" s="268"/>
      <c r="E139" s="71"/>
      <c r="F139" s="108" t="s">
        <v>563</v>
      </c>
      <c r="G139" s="71"/>
      <c r="H139" s="108" t="s">
        <v>563</v>
      </c>
      <c r="I139" s="71"/>
      <c r="J139" s="146" t="s">
        <v>563</v>
      </c>
      <c r="K139" s="185"/>
    </row>
    <row r="140" spans="2:12" s="2" customFormat="1" ht="36" customHeight="1" thickTop="1" x14ac:dyDescent="0.4">
      <c r="B140" s="244"/>
      <c r="C140" s="351" t="s">
        <v>504</v>
      </c>
      <c r="D140" s="352"/>
      <c r="E140" s="316" t="s">
        <v>141</v>
      </c>
      <c r="F140" s="316"/>
      <c r="G140" s="316" t="s">
        <v>537</v>
      </c>
      <c r="H140" s="316"/>
      <c r="I140" s="316" t="s">
        <v>142</v>
      </c>
      <c r="J140" s="321"/>
      <c r="K140" s="185" t="str">
        <f>IF(TRIM(IF(AND(TRIM(E141)="",TRIM(E142)&lt;&gt;""),"1,4-ｼﾞｵｷｻﾝ ","") &amp; IF(AND(TRIM(G141)="",TRIM(G142)&lt;&gt;""),"ｶﾄﾞﾐｳﾑ ","") &amp; IF(AND(TRIM(I141)="",TRIM(I142)&lt;&gt;""),"ﾄﾘｸﾛﾛｴﾁﾚﾝ",""))="","",TRIM(IF(AND(TRIM(E141)="",TRIM(E142)&lt;&gt;""),"1,4-ｼﾞｵｷｻﾝ ","") &amp; IF(AND(TRIM(G141)="",TRIM(G142)&lt;&gt;""),"ｶﾄﾞﾐｳﾑ ","") &amp; IF(AND(TRIM(I141)="",TRIM(I142)&lt;&gt;""),"ﾄﾘｸﾛﾛｴﾁﾚﾝ","")) &amp; "平均値が未記入です") &amp; CHAR(10) &amp;
IF(TRIM(IF(AND(TRIM(E141)&lt;&gt;"",TRIM(E142)=""),"1,4-ｼﾞｵｷｻﾝ ","") &amp; IF(AND(TRIM(G141)&lt;&gt;"",TRIM(G142)=""),"ｶﾄﾞﾐｳﾑ ","") &amp; IF(AND(TRIM(I141)&lt;&gt;"",TRIM(I142)=""),"ﾄﾘｸﾛﾛｴﾁﾚﾝ",""))="","",TRIM(IF(AND(TRIM(E141)&lt;&gt;"",TRIM(E142)=""),"1,4-ｼﾞｵｷｻﾝ ","") &amp; IF(AND(TRIM(G141)&lt;&gt;"",TRIM(G142)=""),"ｶﾄﾞﾐｳﾑ ","") &amp; IF(AND(TRIM(I141)&lt;&gt;"",TRIM(I142)=""),"ﾄﾘｸﾛﾛｴﾁﾚﾝ","")) &amp; "最大値が未記入です") &amp; CHAR(10) &amp;
IF(TRIM(IF(AND(ISNUMBER(E141)=TRUE,ISNUMBER(E142)=TRUE,E141&gt;E142),"1,4-ｼﾞｵｷｻﾝ ","") &amp; IF(AND(ISNUMBER(G141)=TRUE,ISNUMBER(G142)=TRUE,G141&gt;G142),"ｶﾄﾞﾐｳﾑ ","") &amp; IF(AND(ISNUMBER(I141)=TRUE,ISNUMBER(I142)=TRUE,I141&gt;I142),"ﾄﾘｸﾛﾛｴﾁﾚﾝ ",""))="","",TRIM(IF(AND(ISNUMBER(E141)=TRUE,ISNUMBER(E142)=TRUE,E141&gt;E142),"1,4-ｼﾞｵｷｻﾝ ","") &amp; IF(AND(ISNUMBER(G141)=TRUE,ISNUMBER(G142)=TRUE,G141&gt;G142),"ｶﾄﾞﾐｳﾑ ","") &amp; IF(AND(ISNUMBER(I141)=TRUE,ISNUMBER(I142)=TRUE,I141&gt;I142),"ﾄﾘｸﾛﾛｴﾁﾚﾝ ","")) &amp; "が平均値＞最大値です")</f>
        <v xml:space="preserve">
</v>
      </c>
      <c r="L140" s="2">
        <v>0.5</v>
      </c>
    </row>
    <row r="141" spans="2:12" s="2" customFormat="1" ht="30" customHeight="1" x14ac:dyDescent="0.4">
      <c r="B141" s="244"/>
      <c r="C141" s="307" t="s">
        <v>138</v>
      </c>
      <c r="D141" s="308"/>
      <c r="E141" s="96"/>
      <c r="F141" s="101" t="s">
        <v>552</v>
      </c>
      <c r="G141" s="96"/>
      <c r="H141" s="101" t="s">
        <v>552</v>
      </c>
      <c r="I141" s="96"/>
      <c r="J141" s="120" t="s">
        <v>552</v>
      </c>
      <c r="K141" s="185"/>
      <c r="L141" s="2">
        <v>0.03</v>
      </c>
    </row>
    <row r="142" spans="2:12" s="2" customFormat="1" ht="30" customHeight="1" thickBot="1" x14ac:dyDescent="0.45">
      <c r="B142" s="244"/>
      <c r="C142" s="528" t="s">
        <v>139</v>
      </c>
      <c r="D142" s="529"/>
      <c r="E142" s="70"/>
      <c r="F142" s="101" t="s">
        <v>563</v>
      </c>
      <c r="G142" s="70"/>
      <c r="H142" s="101" t="s">
        <v>563</v>
      </c>
      <c r="I142" s="70"/>
      <c r="J142" s="120" t="s">
        <v>563</v>
      </c>
      <c r="K142" s="185"/>
      <c r="L142" s="2">
        <v>0.1</v>
      </c>
    </row>
    <row r="143" spans="2:12" s="2" customFormat="1" ht="36" customHeight="1" thickTop="1" x14ac:dyDescent="0.4">
      <c r="B143" s="244"/>
      <c r="C143" s="351" t="s">
        <v>504</v>
      </c>
      <c r="D143" s="352"/>
      <c r="E143" s="314" t="s">
        <v>572</v>
      </c>
      <c r="F143" s="315"/>
      <c r="G143" s="320" t="s">
        <v>635</v>
      </c>
      <c r="H143" s="320"/>
      <c r="I143" s="325" t="s">
        <v>467</v>
      </c>
      <c r="J143" s="326"/>
      <c r="K143" s="185" t="str">
        <f>IF(TRIM(IF(AND(TRIM(E144)="",TRIM(E145)&lt;&gt;""),"大腸菌数 ","") &amp; IF(AND(TRIM(G144)="",TRIM(G145)&lt;&gt;""),"六価ｸﾛﾑ ",""))="","",TRIM(IF(AND(TRIM(E144)="",TRIM(E145)&lt;&gt;""),"大腸菌数 ","") &amp; IF(AND(TRIM(G144)="",TRIM(G145)&lt;&gt;""),"六価ｸﾛﾑ ","")) &amp; "平均値が未記入です") &amp; CHAR(10) &amp;
IF(TRIM(IF(AND(TRIM(E144)&lt;&gt;"",TRIM(E145)=""),"大腸菌数 ","") &amp; IF(AND(TRIM(G144)&lt;&gt;"",TRIM(G145)=""),"六価ｸﾛﾑ ",""))="","",TRIM(IF(AND(TRIM(E144)&lt;&gt;"",TRIM(E145)=""),"大腸菌数 ","") &amp; IF(AND(TRIM(G144)&lt;&gt;"",TRIM(G145)=""),"六価ｸﾛﾑ ","")) &amp; "最大値が未記入です") &amp; CHAR(10) &amp;
IF(TRIM(IF(AND(ISNUMBER(E144)=TRUE,ISNUMBER(E145)=TRUE,E144&gt;E145),"大腸菌数 ","") &amp; IF(AND(ISNUMBER(G144)=TRUE,ISNUMBER(G145)=TRUE,G144&gt;G145),"六価ｸﾛﾑ ",""))="","",TRIM(IF(AND(ISNUMBER(E144)=TRUE,ISNUMBER(E145)=TRUE,E144&gt;E145),"大腸菌数 ","") &amp; IF(AND(ISNUMBER(G144)=TRUE,ISNUMBER(G145)=TRUE,G144&gt;G145),"六価ｸﾛﾑ ","")) &amp; "が平均値＞最大値です")</f>
        <v xml:space="preserve">
</v>
      </c>
      <c r="L143" s="2">
        <v>800</v>
      </c>
    </row>
    <row r="144" spans="2:12" s="2" customFormat="1" ht="30" customHeight="1" x14ac:dyDescent="0.4">
      <c r="B144" s="244"/>
      <c r="C144" s="307" t="s">
        <v>138</v>
      </c>
      <c r="D144" s="308"/>
      <c r="E144" s="96"/>
      <c r="F144" s="101" t="s">
        <v>574</v>
      </c>
      <c r="G144" s="96"/>
      <c r="H144" s="101" t="s">
        <v>552</v>
      </c>
      <c r="I144" s="327"/>
      <c r="J144" s="328"/>
      <c r="K144" s="185"/>
      <c r="L144" s="2">
        <v>0.5</v>
      </c>
    </row>
    <row r="145" spans="2:12" s="2" customFormat="1" ht="30" customHeight="1" x14ac:dyDescent="0.4">
      <c r="B145" s="244"/>
      <c r="C145" s="307" t="s">
        <v>139</v>
      </c>
      <c r="D145" s="308"/>
      <c r="E145" s="70"/>
      <c r="F145" s="101" t="s">
        <v>573</v>
      </c>
      <c r="G145" s="70"/>
      <c r="H145" s="101" t="s">
        <v>563</v>
      </c>
      <c r="I145" s="327"/>
      <c r="J145" s="328"/>
      <c r="K145" s="185"/>
    </row>
    <row r="146" spans="2:12" s="2" customFormat="1" ht="36" customHeight="1" x14ac:dyDescent="0.4">
      <c r="B146" s="244"/>
      <c r="C146" s="317" t="s">
        <v>581</v>
      </c>
      <c r="D146" s="318"/>
      <c r="E146" s="318"/>
      <c r="F146" s="318"/>
      <c r="G146" s="318"/>
      <c r="H146" s="318"/>
      <c r="I146" s="318"/>
      <c r="J146" s="319"/>
      <c r="K146" s="190" t="str">
        <f>IF(TRIM(IF(AND(ISNUMBER(E137)=TRUE,ISNUMBER(E139)=TRUE,E137&lt;E139),"ほう素 ", "") &amp; IF(AND(ISNUMBER(G137)=TRUE,ISNUMBER(G139)=TRUE,E137&lt;G139),"ふっ素 ", "") &amp; IF(AND(ISNUMBER(I137)=TRUE,ISNUMBER(I139)=TRUE,E137&lt;I139),"ｱﾝﾓﾆｱ ", "") &amp; IF(AND(ISNUMBER(E142)=TRUE,L140&lt;E142),"1,4-ｼﾞｵｷｻﾝ ", "") &amp; IF(AND(ISNUMBER(G142)=TRUE,L141&lt;G142),"ｶﾄﾞﾐｳﾑ ", "") &amp; IF(AND(ISNUMBER(I142)=TRUE,L142&lt;I142),"ﾄﾘｸﾛﾛｴﾁﾚﾝ ", "") &amp; IF(AND(ISNUMBER(E145)=TRUE,L143&lt;E145),"大腸菌数", "") &amp; IF(AND(ISNUMBER(G145)=TRUE,L144&lt;G145),"六価ｸﾛﾑ", "")) = "","",
TRIM(IF(AND(ISNUMBER(E137)=TRUE,ISNUMBER(E139)=TRUE,E137&lt;E139),"ほう素 ", "") &amp; IF(AND(ISNUMBER(G137)=TRUE,ISNUMBER(G139)=TRUE,E137&lt;G139),"ふっ素 ", "") &amp; IF(AND(ISNUMBER(I137)=TRUE,ISNUMBER(I139)=TRUE,E137&lt;I139),"ｱﾝﾓﾆｱ ", "") &amp; IF(AND(ISNUMBER(E142)=TRUE,L140&lt;E142),"1,4-ｼﾞｵｷｻﾝ ", "") &amp; IF(AND(ISNUMBER(G142)=TRUE,L141&lt;G142),"ｶﾄﾞﾐｳﾑ ", "") &amp; IF(AND(ISNUMBER(I142)=TRUE,L142&lt;I142),"ﾄﾘｸﾛﾛｴﾁﾚﾝ ", "") &amp; IF(AND(ISNUMBER(E145)=TRUE,L143&lt;E145),"大腸菌数", "") &amp; IF(AND(ISNUMBER(G145)=TRUE,L144&lt;G145),"六価ｸﾛﾑ", "")) &amp; "基準値超過の対応状況を必ず記入してください")</f>
        <v/>
      </c>
    </row>
    <row r="147" spans="2:12" s="19" customFormat="1" ht="84.75" customHeight="1" thickBot="1" x14ac:dyDescent="0.45">
      <c r="B147" s="245"/>
      <c r="C147" s="512"/>
      <c r="D147" s="359"/>
      <c r="E147" s="359"/>
      <c r="F147" s="359"/>
      <c r="G147" s="359"/>
      <c r="H147" s="359"/>
      <c r="I147" s="359"/>
      <c r="J147" s="360"/>
      <c r="K147" s="190"/>
    </row>
    <row r="148" spans="2:12" s="2" customFormat="1" ht="20.100000000000001" customHeight="1" x14ac:dyDescent="0.4">
      <c r="B148" s="1"/>
      <c r="C148" s="13"/>
      <c r="D148" s="13"/>
      <c r="E148" s="13"/>
      <c r="F148" s="13"/>
      <c r="G148" s="13"/>
      <c r="H148" s="13"/>
      <c r="I148" s="13"/>
      <c r="J148" s="13"/>
      <c r="K148" s="127"/>
    </row>
    <row r="149" spans="2:12" s="2" customFormat="1" ht="50.1" customHeight="1" x14ac:dyDescent="0.4">
      <c r="B149" s="246" t="s">
        <v>148</v>
      </c>
      <c r="C149" s="179" t="s">
        <v>638</v>
      </c>
      <c r="D149" s="225"/>
      <c r="E149" s="225"/>
      <c r="F149" s="225"/>
      <c r="G149" s="225"/>
      <c r="H149" s="225"/>
      <c r="I149" s="225"/>
      <c r="J149" s="225"/>
      <c r="K149" s="127"/>
    </row>
    <row r="150" spans="2:12" s="2" customFormat="1" ht="36" customHeight="1" thickBot="1" x14ac:dyDescent="0.45">
      <c r="B150" s="247"/>
      <c r="C150" s="524" t="s">
        <v>144</v>
      </c>
      <c r="D150" s="525"/>
      <c r="E150" s="322"/>
      <c r="F150" s="323"/>
      <c r="G150" s="323"/>
      <c r="H150" s="323"/>
      <c r="I150" s="323"/>
      <c r="J150" s="324"/>
      <c r="K150" s="127"/>
    </row>
    <row r="151" spans="2:12" s="2" customFormat="1" ht="36" customHeight="1" thickBot="1" x14ac:dyDescent="0.45">
      <c r="B151" s="243"/>
      <c r="C151" s="298" t="s">
        <v>195</v>
      </c>
      <c r="D151" s="299"/>
      <c r="E151" s="300" t="s">
        <v>196</v>
      </c>
      <c r="F151" s="300"/>
      <c r="G151" s="378"/>
      <c r="H151" s="379"/>
      <c r="I151" s="379"/>
      <c r="J151" s="380"/>
      <c r="K151" s="153" t="str">
        <f>IF(AND(E150="0.無",L85=TRUE,TRIM(G151)=""),"未測定の理由を記入してください","")</f>
        <v/>
      </c>
      <c r="L151" s="2" t="b">
        <f>AND(自治体用!$E$30=1,書面形式!E150&lt;&gt;"0.無")</f>
        <v>1</v>
      </c>
    </row>
    <row r="152" spans="2:12" s="2" customFormat="1" ht="119.25" customHeight="1" x14ac:dyDescent="0.4">
      <c r="B152" s="243"/>
      <c r="C152" s="408" t="s">
        <v>639</v>
      </c>
      <c r="D152" s="509"/>
      <c r="E152" s="509"/>
      <c r="F152" s="509"/>
      <c r="G152" s="509"/>
      <c r="H152" s="509"/>
      <c r="I152" s="509"/>
      <c r="J152" s="510"/>
      <c r="K152" s="127"/>
      <c r="L152" s="2" t="b">
        <f>AND(自治体用!$E$30=1,書面形式!E150&lt;&gt;"1.有")</f>
        <v>1</v>
      </c>
    </row>
    <row r="153" spans="2:12" s="2" customFormat="1" ht="36" customHeight="1" x14ac:dyDescent="0.4">
      <c r="B153" s="243"/>
      <c r="C153" s="333" t="s">
        <v>504</v>
      </c>
      <c r="D153" s="334"/>
      <c r="E153" s="308" t="s">
        <v>147</v>
      </c>
      <c r="F153" s="308"/>
      <c r="G153" s="308"/>
      <c r="H153" s="308"/>
      <c r="I153" s="308"/>
      <c r="J153" s="365"/>
      <c r="K153" s="127"/>
    </row>
    <row r="154" spans="2:12" s="2" customFormat="1" ht="29.25" customHeight="1" x14ac:dyDescent="0.4">
      <c r="B154" s="243"/>
      <c r="C154" s="307" t="s">
        <v>140</v>
      </c>
      <c r="D154" s="308"/>
      <c r="E154" s="363"/>
      <c r="F154" s="363"/>
      <c r="G154" s="363"/>
      <c r="H154" s="363"/>
      <c r="I154" s="308" t="s">
        <v>564</v>
      </c>
      <c r="J154" s="365"/>
      <c r="K154" s="184" t="str">
        <f>IF(AND(TRIM(E155)&lt;&gt;"",TRIM(E154)=""), "基準値が未記入です","") &amp; CHAR(10) &amp;
IF(AND(TRIM(E155)="",TRIM(E156)&lt;&gt;""),"平均値が未記入です","") &amp; CHAR(10) &amp;
IF(AND(TRIM(E155)&lt;&gt;"",TRIM(E156)=""),"最大値が未記入です","") &amp; CHAR(10) &amp;
IF(AND(ISNUMBER(E155)=TRUE,ISNUMBER(E156)=TRUE,E155&gt;E156),"平均値＞最大値です","")</f>
        <v xml:space="preserve">
</v>
      </c>
    </row>
    <row r="155" spans="2:12" s="2" customFormat="1" ht="29.25" customHeight="1" x14ac:dyDescent="0.4">
      <c r="B155" s="243"/>
      <c r="C155" s="307" t="s">
        <v>138</v>
      </c>
      <c r="D155" s="308"/>
      <c r="E155" s="361"/>
      <c r="F155" s="361"/>
      <c r="G155" s="361"/>
      <c r="H155" s="361"/>
      <c r="I155" s="308" t="s">
        <v>564</v>
      </c>
      <c r="J155" s="365"/>
      <c r="K155" s="184"/>
    </row>
    <row r="156" spans="2:12" s="2" customFormat="1" ht="29.25" customHeight="1" thickBot="1" x14ac:dyDescent="0.45">
      <c r="B156" s="243"/>
      <c r="C156" s="267" t="s">
        <v>139</v>
      </c>
      <c r="D156" s="268"/>
      <c r="E156" s="362"/>
      <c r="F156" s="362"/>
      <c r="G156" s="362"/>
      <c r="H156" s="362"/>
      <c r="I156" s="268" t="s">
        <v>564</v>
      </c>
      <c r="J156" s="364"/>
      <c r="K156" s="127"/>
    </row>
    <row r="157" spans="2:12" s="2" customFormat="1" ht="24.75" customHeight="1" thickTop="1" x14ac:dyDescent="0.4">
      <c r="B157" s="243"/>
      <c r="C157" s="317" t="s">
        <v>581</v>
      </c>
      <c r="D157" s="318"/>
      <c r="E157" s="318"/>
      <c r="F157" s="318"/>
      <c r="G157" s="318"/>
      <c r="H157" s="318"/>
      <c r="I157" s="318"/>
      <c r="J157" s="319"/>
      <c r="K157" s="185" t="str">
        <f>IF(AND(ISNUMBER(E154)=TRUE,ISNUMBER(E156)=TRUE,E154&lt;E156),"基準値超過の対応状況を必ず記入してください","")</f>
        <v/>
      </c>
    </row>
    <row r="158" spans="2:12" s="2" customFormat="1" ht="36" customHeight="1" thickBot="1" x14ac:dyDescent="0.45">
      <c r="B158" s="248"/>
      <c r="C158" s="366"/>
      <c r="D158" s="367"/>
      <c r="E158" s="367"/>
      <c r="F158" s="367"/>
      <c r="G158" s="367"/>
      <c r="H158" s="367"/>
      <c r="I158" s="367"/>
      <c r="J158" s="368"/>
      <c r="K158" s="185"/>
    </row>
    <row r="159" spans="2:12" s="2" customFormat="1" ht="20.100000000000001" customHeight="1" x14ac:dyDescent="0.4">
      <c r="B159" s="1"/>
      <c r="C159" s="13"/>
      <c r="D159" s="13"/>
      <c r="E159" s="13"/>
      <c r="F159" s="13"/>
      <c r="G159" s="13"/>
      <c r="H159" s="13"/>
      <c r="I159" s="13"/>
      <c r="J159" s="13"/>
      <c r="K159" s="127"/>
    </row>
    <row r="160" spans="2:12" s="2" customFormat="1" ht="102" customHeight="1" thickBot="1" x14ac:dyDescent="0.45">
      <c r="B160" s="218" t="s">
        <v>406</v>
      </c>
      <c r="C160" s="452" t="s">
        <v>641</v>
      </c>
      <c r="D160" s="452"/>
      <c r="E160" s="452"/>
      <c r="F160" s="452"/>
      <c r="G160" s="452"/>
      <c r="H160" s="452"/>
      <c r="I160" s="348"/>
      <c r="J160" s="350"/>
      <c r="K160" s="127"/>
    </row>
    <row r="161" spans="2:12" s="2" customFormat="1" ht="22.5" customHeight="1" x14ac:dyDescent="0.4">
      <c r="B161" s="219"/>
      <c r="C161" s="222" t="s">
        <v>107</v>
      </c>
      <c r="D161" s="223"/>
      <c r="E161" s="223"/>
      <c r="F161" s="223"/>
      <c r="G161" s="223"/>
      <c r="H161" s="223"/>
      <c r="I161" s="223"/>
      <c r="J161" s="224"/>
      <c r="K161" s="127"/>
      <c r="L161" s="2" t="b">
        <f>AND(自治体用!$E$30=1,書面形式!I160&lt;&gt;"0.無")</f>
        <v>1</v>
      </c>
    </row>
    <row r="162" spans="2:12" s="2" customFormat="1" ht="36" customHeight="1" x14ac:dyDescent="0.4">
      <c r="B162" s="219"/>
      <c r="C162" s="518"/>
      <c r="D162" s="514" t="s">
        <v>584</v>
      </c>
      <c r="E162" s="225" t="s">
        <v>408</v>
      </c>
      <c r="F162" s="225"/>
      <c r="G162" s="225"/>
      <c r="H162" s="225"/>
      <c r="I162" s="220"/>
      <c r="J162" s="221"/>
      <c r="K162" s="184" t="str">
        <f>IF(AND(I160="0.無",COUNTIF(I162:J167,"○")=0),"建設汚泥受入無しの理由が選択されていません","")</f>
        <v/>
      </c>
    </row>
    <row r="163" spans="2:12" s="2" customFormat="1" ht="36" customHeight="1" x14ac:dyDescent="0.4">
      <c r="B163" s="219"/>
      <c r="C163" s="519"/>
      <c r="D163" s="514"/>
      <c r="E163" s="225" t="s">
        <v>409</v>
      </c>
      <c r="F163" s="225"/>
      <c r="G163" s="225"/>
      <c r="H163" s="225"/>
      <c r="I163" s="220"/>
      <c r="J163" s="221"/>
      <c r="K163" s="184"/>
    </row>
    <row r="164" spans="2:12" s="2" customFormat="1" ht="36" customHeight="1" x14ac:dyDescent="0.4">
      <c r="B164" s="219"/>
      <c r="C164" s="519"/>
      <c r="D164" s="514"/>
      <c r="E164" s="312" t="s">
        <v>407</v>
      </c>
      <c r="F164" s="312"/>
      <c r="G164" s="312"/>
      <c r="H164" s="312"/>
      <c r="I164" s="220"/>
      <c r="J164" s="221"/>
      <c r="K164" s="127"/>
    </row>
    <row r="165" spans="2:12" s="2" customFormat="1" ht="36" customHeight="1" x14ac:dyDescent="0.4">
      <c r="B165" s="219"/>
      <c r="C165" s="519"/>
      <c r="D165" s="514"/>
      <c r="E165" s="225" t="s">
        <v>410</v>
      </c>
      <c r="F165" s="225"/>
      <c r="G165" s="225"/>
      <c r="H165" s="225"/>
      <c r="I165" s="220"/>
      <c r="J165" s="221"/>
      <c r="K165" s="127"/>
    </row>
    <row r="166" spans="2:12" s="2" customFormat="1" ht="36" customHeight="1" x14ac:dyDescent="0.4">
      <c r="B166" s="219"/>
      <c r="C166" s="519"/>
      <c r="D166" s="514"/>
      <c r="E166" s="312" t="s">
        <v>411</v>
      </c>
      <c r="F166" s="312"/>
      <c r="G166" s="312"/>
      <c r="H166" s="312"/>
      <c r="I166" s="220"/>
      <c r="J166" s="221"/>
      <c r="K166" s="127"/>
    </row>
    <row r="167" spans="2:12" s="2" customFormat="1" ht="36" customHeight="1" x14ac:dyDescent="0.4">
      <c r="B167" s="219"/>
      <c r="C167" s="519"/>
      <c r="D167" s="514"/>
      <c r="E167" s="533" t="s">
        <v>412</v>
      </c>
      <c r="F167" s="533"/>
      <c r="G167" s="533"/>
      <c r="H167" s="273"/>
      <c r="I167" s="544"/>
      <c r="J167" s="545"/>
      <c r="K167" s="185" t="str">
        <f>IF(AND(I160="0.無",I167="○",TRIM(H168)=""),"その他の具体的な理由が記入されていません","")</f>
        <v/>
      </c>
    </row>
    <row r="168" spans="2:12" s="2" customFormat="1" ht="36" customHeight="1" thickBot="1" x14ac:dyDescent="0.45">
      <c r="B168" s="219"/>
      <c r="C168" s="520"/>
      <c r="D168" s="515"/>
      <c r="E168" s="535" t="s">
        <v>405</v>
      </c>
      <c r="F168" s="536"/>
      <c r="G168" s="537"/>
      <c r="H168" s="516"/>
      <c r="I168" s="516"/>
      <c r="J168" s="517"/>
      <c r="K168" s="185"/>
      <c r="L168" s="2" t="b">
        <f>IF(AND(L161=FALSE,I167="○"),FALSE,TRUE)</f>
        <v>1</v>
      </c>
    </row>
    <row r="169" spans="2:12" s="2" customFormat="1" ht="20.100000000000001" customHeight="1" x14ac:dyDescent="0.4">
      <c r="B169" s="219"/>
      <c r="C169" s="222" t="s">
        <v>401</v>
      </c>
      <c r="D169" s="223"/>
      <c r="E169" s="223"/>
      <c r="F169" s="223"/>
      <c r="G169" s="223"/>
      <c r="H169" s="223"/>
      <c r="I169" s="223"/>
      <c r="J169" s="224"/>
      <c r="K169" s="131"/>
      <c r="L169" s="2" t="b">
        <f>AND(自治体用!$E$30=1,書面形式!I160&lt;&gt;"1.有")</f>
        <v>1</v>
      </c>
    </row>
    <row r="170" spans="2:12" s="2" customFormat="1" ht="36" customHeight="1" x14ac:dyDescent="0.4">
      <c r="B170" s="219"/>
      <c r="C170" s="317"/>
      <c r="D170" s="225" t="s">
        <v>434</v>
      </c>
      <c r="E170" s="225"/>
      <c r="F170" s="225"/>
      <c r="G170" s="225"/>
      <c r="H170" s="226"/>
      <c r="I170" s="226"/>
      <c r="J170" s="147" t="s">
        <v>597</v>
      </c>
      <c r="K170" s="157" t="str">
        <f>IF(AND(L169=FALSE,TRIM(H170)&lt;&gt;"",TRIM(H171)&lt;&gt;""),"体積と重量の両方に記入があります","")</f>
        <v/>
      </c>
    </row>
    <row r="171" spans="2:12" s="2" customFormat="1" ht="36" customHeight="1" x14ac:dyDescent="0.4">
      <c r="B171" s="219"/>
      <c r="C171" s="540"/>
      <c r="D171" s="225"/>
      <c r="E171" s="225"/>
      <c r="F171" s="225"/>
      <c r="G171" s="225"/>
      <c r="H171" s="226"/>
      <c r="I171" s="226"/>
      <c r="J171" s="147" t="s">
        <v>598</v>
      </c>
      <c r="K171" s="127"/>
    </row>
    <row r="172" spans="2:12" s="2" customFormat="1" ht="20.25" customHeight="1" x14ac:dyDescent="0.4">
      <c r="B172" s="219"/>
      <c r="C172" s="540"/>
      <c r="D172" s="542" t="s">
        <v>413</v>
      </c>
      <c r="E172" s="225"/>
      <c r="F172" s="225"/>
      <c r="G172" s="225"/>
      <c r="H172" s="225"/>
      <c r="I172" s="225"/>
      <c r="J172" s="543"/>
      <c r="K172" s="131"/>
      <c r="L172" s="2" t="b">
        <f>IF(AND(I160="1.有",OR(ISNUMBER(H170)=TRUE,ISNUMBER(H171)=TRUE)),TRUE,FALSE)</f>
        <v>0</v>
      </c>
    </row>
    <row r="173" spans="2:12" s="2" customFormat="1" ht="36" customHeight="1" x14ac:dyDescent="0.4">
      <c r="B173" s="219"/>
      <c r="C173" s="540"/>
      <c r="D173" s="215"/>
      <c r="E173" s="312" t="s">
        <v>414</v>
      </c>
      <c r="F173" s="312"/>
      <c r="G173" s="312"/>
      <c r="H173" s="312"/>
      <c r="I173" s="343"/>
      <c r="J173" s="344"/>
      <c r="K173" s="131"/>
    </row>
    <row r="174" spans="2:12" s="2" customFormat="1" ht="36" customHeight="1" x14ac:dyDescent="0.4">
      <c r="B174" s="219"/>
      <c r="C174" s="540"/>
      <c r="D174" s="216"/>
      <c r="E174" s="312" t="s">
        <v>415</v>
      </c>
      <c r="F174" s="312"/>
      <c r="G174" s="312"/>
      <c r="H174" s="312"/>
      <c r="I174" s="343"/>
      <c r="J174" s="344"/>
      <c r="K174" s="131"/>
    </row>
    <row r="175" spans="2:12" s="2" customFormat="1" ht="36" customHeight="1" x14ac:dyDescent="0.4">
      <c r="B175" s="219"/>
      <c r="C175" s="540"/>
      <c r="D175" s="216"/>
      <c r="E175" s="533" t="s">
        <v>416</v>
      </c>
      <c r="F175" s="533"/>
      <c r="G175" s="533"/>
      <c r="H175" s="273"/>
      <c r="I175" s="274"/>
      <c r="J175" s="534"/>
      <c r="K175" s="185" t="str">
        <f>IF(AND(I160="1.有",ISNUMBER(H170)=FALSE,ISNUMBER(H171)=FALSE,I175="○",TRIM(H176)=""),"その他の具体的な理由が記入されていません","")</f>
        <v/>
      </c>
    </row>
    <row r="176" spans="2:12" s="2" customFormat="1" ht="36" customHeight="1" thickBot="1" x14ac:dyDescent="0.45">
      <c r="B176" s="219"/>
      <c r="C176" s="541"/>
      <c r="D176" s="217"/>
      <c r="E176" s="214" t="s">
        <v>405</v>
      </c>
      <c r="F176" s="214"/>
      <c r="G176" s="214"/>
      <c r="H176" s="538"/>
      <c r="I176" s="538"/>
      <c r="J176" s="539"/>
      <c r="K176" s="185"/>
      <c r="L176" s="2" t="b">
        <f>IF(AND(L172=FALSE,I175="○"),FALSE,TRUE)</f>
        <v>1</v>
      </c>
    </row>
    <row r="177" spans="2:12" s="2" customFormat="1" ht="20.100000000000001" customHeight="1" thickBot="1" x14ac:dyDescent="0.45">
      <c r="C177" s="209" t="s">
        <v>418</v>
      </c>
      <c r="D177" s="210"/>
      <c r="E177" s="210"/>
      <c r="F177" s="211"/>
      <c r="G177" s="212" t="s">
        <v>417</v>
      </c>
      <c r="H177" s="212"/>
      <c r="I177" s="212"/>
      <c r="J177" s="213"/>
      <c r="K177" s="131"/>
    </row>
    <row r="178" spans="2:12" s="2" customFormat="1" ht="20.100000000000001" customHeight="1" x14ac:dyDescent="0.4">
      <c r="C178" s="13"/>
      <c r="D178" s="13"/>
      <c r="E178" s="13"/>
      <c r="F178" s="13"/>
      <c r="G178" s="13"/>
      <c r="H178" s="13"/>
      <c r="J178" s="13"/>
      <c r="K178" s="127"/>
    </row>
    <row r="179" spans="2:12" s="2" customFormat="1" ht="69" customHeight="1" thickBot="1" x14ac:dyDescent="0.45">
      <c r="B179" s="561" t="s">
        <v>151</v>
      </c>
      <c r="C179" s="452" t="s">
        <v>640</v>
      </c>
      <c r="D179" s="302"/>
      <c r="E179" s="302"/>
      <c r="F179" s="302"/>
      <c r="G179" s="302"/>
      <c r="H179" s="302"/>
      <c r="I179" s="302"/>
      <c r="J179" s="303"/>
      <c r="K179" s="127"/>
    </row>
    <row r="180" spans="2:12" s="2" customFormat="1" ht="36" customHeight="1" x14ac:dyDescent="0.4">
      <c r="B180" s="562"/>
      <c r="C180" s="345" t="s">
        <v>149</v>
      </c>
      <c r="D180" s="346"/>
      <c r="E180" s="346"/>
      <c r="F180" s="346"/>
      <c r="G180" s="521"/>
      <c r="H180" s="522"/>
      <c r="I180" s="522"/>
      <c r="J180" s="523"/>
      <c r="K180" s="127"/>
      <c r="L180" s="2" t="b">
        <f>AND(自治体用!$E$30=1,書面形式!G180&lt;&gt;"1.有")</f>
        <v>1</v>
      </c>
    </row>
    <row r="181" spans="2:12" s="2" customFormat="1" ht="20.25" customHeight="1" x14ac:dyDescent="0.4">
      <c r="B181" s="562"/>
      <c r="C181" s="109"/>
      <c r="D181" s="273" t="s">
        <v>586</v>
      </c>
      <c r="E181" s="312"/>
      <c r="F181" s="312"/>
      <c r="G181" s="312"/>
      <c r="H181" s="312"/>
      <c r="I181" s="312"/>
      <c r="J181" s="530"/>
      <c r="K181" s="127"/>
    </row>
    <row r="182" spans="2:12" s="2" customFormat="1" ht="36" customHeight="1" x14ac:dyDescent="0.4">
      <c r="B182" s="562"/>
      <c r="C182" s="110"/>
      <c r="D182" s="531"/>
      <c r="E182" s="335" t="s">
        <v>483</v>
      </c>
      <c r="F182" s="112" t="s">
        <v>152</v>
      </c>
      <c r="G182" s="113"/>
      <c r="H182" s="343"/>
      <c r="I182" s="343"/>
      <c r="J182" s="344"/>
      <c r="K182" s="140" t="str">
        <f>IF(AND(I160="1.有",G180="1.有",COUNTIF(H182:J184,"○")+COUNTIF(H187,"○")+COUNTIF(H189,"○")=0),"受入上限の詳細が選択されていません",IF(AND(I160="1.有",G180="1.有",COUNTIF(H182:J184,"○")+COUNTIF(H187,"○")+COUNTIF(H189,"○")&gt;1),"受入上限の詳細が複数選択されています",""))</f>
        <v/>
      </c>
    </row>
    <row r="183" spans="2:12" s="2" customFormat="1" ht="36" customHeight="1" x14ac:dyDescent="0.4">
      <c r="B183" s="562"/>
      <c r="C183" s="110"/>
      <c r="D183" s="531"/>
      <c r="E183" s="339"/>
      <c r="F183" s="112" t="s">
        <v>153</v>
      </c>
      <c r="G183" s="113"/>
      <c r="H183" s="343"/>
      <c r="I183" s="343"/>
      <c r="J183" s="344"/>
      <c r="K183" s="127"/>
    </row>
    <row r="184" spans="2:12" s="2" customFormat="1" ht="36" customHeight="1" x14ac:dyDescent="0.4">
      <c r="B184" s="562"/>
      <c r="C184" s="110"/>
      <c r="D184" s="531"/>
      <c r="E184" s="339"/>
      <c r="F184" s="112" t="s">
        <v>154</v>
      </c>
      <c r="G184" s="113"/>
      <c r="H184" s="343"/>
      <c r="I184" s="343"/>
      <c r="J184" s="344"/>
      <c r="K184" s="127"/>
    </row>
    <row r="185" spans="2:12" s="2" customFormat="1" ht="36" customHeight="1" x14ac:dyDescent="0.4">
      <c r="B185" s="562"/>
      <c r="C185" s="110"/>
      <c r="D185" s="531"/>
      <c r="E185" s="339"/>
      <c r="F185" s="335" t="s">
        <v>482</v>
      </c>
      <c r="G185" s="336"/>
      <c r="H185" s="355"/>
      <c r="I185" s="356"/>
      <c r="J185" s="120" t="s">
        <v>592</v>
      </c>
      <c r="K185" s="157" t="str">
        <f>IF(AND(I160="1.有",G180="1.有",COUNTIF(H182:J184,"○")&lt;&gt;0,TRIM(H185)&lt;&gt;"",TRIM(H186)&lt;&gt;""),"体積と重量の両方に記入があります","")</f>
        <v/>
      </c>
    </row>
    <row r="186" spans="2:12" s="2" customFormat="1" ht="36" customHeight="1" x14ac:dyDescent="0.4">
      <c r="B186" s="562"/>
      <c r="C186" s="110"/>
      <c r="D186" s="531"/>
      <c r="E186" s="337"/>
      <c r="F186" s="337"/>
      <c r="G186" s="338"/>
      <c r="H186" s="353"/>
      <c r="I186" s="354"/>
      <c r="J186" s="148" t="s">
        <v>599</v>
      </c>
      <c r="K186" s="127"/>
    </row>
    <row r="187" spans="2:12" s="2" customFormat="1" ht="36" customHeight="1" x14ac:dyDescent="0.4">
      <c r="B187" s="562"/>
      <c r="C187" s="110"/>
      <c r="D187" s="531"/>
      <c r="E187" s="340" t="s">
        <v>484</v>
      </c>
      <c r="F187" s="114" t="s">
        <v>155</v>
      </c>
      <c r="G187" s="115"/>
      <c r="H187" s="343"/>
      <c r="I187" s="343"/>
      <c r="J187" s="344"/>
      <c r="K187" s="185" t="str">
        <f>IF(AND(I160="1.有",G180="1.有",H187="○",TRIM(G188)=""),"都度協議の具体的な内容が記入されていません","")</f>
        <v/>
      </c>
    </row>
    <row r="188" spans="2:12" s="2" customFormat="1" ht="36" customHeight="1" x14ac:dyDescent="0.4">
      <c r="B188" s="562"/>
      <c r="C188" s="110"/>
      <c r="D188" s="531"/>
      <c r="E188" s="341"/>
      <c r="F188" s="116" t="s">
        <v>156</v>
      </c>
      <c r="G188" s="357"/>
      <c r="H188" s="357"/>
      <c r="I188" s="357"/>
      <c r="J188" s="358"/>
      <c r="K188" s="185"/>
      <c r="L188" s="2" t="b">
        <f>IF(AND(L180=FALSE,H187="○"),FALSE,TRUE)</f>
        <v>1</v>
      </c>
    </row>
    <row r="189" spans="2:12" s="2" customFormat="1" ht="36" customHeight="1" x14ac:dyDescent="0.4">
      <c r="B189" s="562"/>
      <c r="C189" s="110"/>
      <c r="D189" s="531"/>
      <c r="E189" s="341"/>
      <c r="F189" s="114" t="s">
        <v>157</v>
      </c>
      <c r="G189" s="115"/>
      <c r="H189" s="343"/>
      <c r="I189" s="343"/>
      <c r="J189" s="344"/>
      <c r="K189" s="185" t="str">
        <f>IF(AND(I160="1.有",G180="1.有",H187="○",TRIM(G188)=""),"その他の具体的な内容が記入されていません","")</f>
        <v/>
      </c>
    </row>
    <row r="190" spans="2:12" s="2" customFormat="1" ht="36" customHeight="1" thickBot="1" x14ac:dyDescent="0.45">
      <c r="B190" s="562"/>
      <c r="C190" s="111"/>
      <c r="D190" s="532"/>
      <c r="E190" s="342"/>
      <c r="F190" s="117" t="s">
        <v>156</v>
      </c>
      <c r="G190" s="359"/>
      <c r="H190" s="359"/>
      <c r="I190" s="359"/>
      <c r="J190" s="360"/>
      <c r="K190" s="185"/>
      <c r="L190" s="2" t="b">
        <f>IF(AND(L180=FALSE,H189="○"),FALSE,TRUE)</f>
        <v>1</v>
      </c>
    </row>
    <row r="191" spans="2:12" s="2" customFormat="1" ht="36" customHeight="1" x14ac:dyDescent="0.4">
      <c r="B191" s="562"/>
      <c r="C191" s="550" t="s">
        <v>435</v>
      </c>
      <c r="D191" s="551"/>
      <c r="E191" s="551"/>
      <c r="F191" s="426"/>
      <c r="G191" s="322"/>
      <c r="H191" s="323"/>
      <c r="I191" s="323"/>
      <c r="J191" s="552"/>
      <c r="K191" s="127"/>
      <c r="L191" s="2" t="b">
        <f>AND(自治体用!$E$30=1,書面形式!G191&lt;&gt;"1.有")</f>
        <v>1</v>
      </c>
    </row>
    <row r="192" spans="2:12" s="2" customFormat="1" ht="36" customHeight="1" thickBot="1" x14ac:dyDescent="0.45">
      <c r="B192" s="562"/>
      <c r="C192" s="118"/>
      <c r="D192" s="553" t="s">
        <v>436</v>
      </c>
      <c r="E192" s="554"/>
      <c r="F192" s="119" t="s">
        <v>140</v>
      </c>
      <c r="G192" s="372"/>
      <c r="H192" s="373"/>
      <c r="I192" s="555"/>
      <c r="J192" s="149" t="s">
        <v>437</v>
      </c>
      <c r="K192" s="127"/>
    </row>
    <row r="193" spans="2:12" s="2" customFormat="1" ht="36" customHeight="1" x14ac:dyDescent="0.4">
      <c r="B193" s="562"/>
      <c r="C193" s="345" t="s">
        <v>439</v>
      </c>
      <c r="D193" s="556"/>
      <c r="E193" s="556"/>
      <c r="F193" s="557"/>
      <c r="G193" s="521"/>
      <c r="H193" s="522"/>
      <c r="I193" s="522"/>
      <c r="J193" s="523"/>
      <c r="K193" s="127"/>
      <c r="L193" s="2" t="b">
        <f>AND(自治体用!$E$30=1,G193&lt;&gt;"1.有")</f>
        <v>1</v>
      </c>
    </row>
    <row r="194" spans="2:12" s="2" customFormat="1" ht="20.25" customHeight="1" x14ac:dyDescent="0.4">
      <c r="B194" s="562"/>
      <c r="C194" s="109"/>
      <c r="D194" s="201" t="s">
        <v>438</v>
      </c>
      <c r="E194" s="229"/>
      <c r="F194" s="229"/>
      <c r="G194" s="229"/>
      <c r="H194" s="229"/>
      <c r="I194" s="229"/>
      <c r="J194" s="230"/>
      <c r="K194" s="127"/>
    </row>
    <row r="195" spans="2:12" s="20" customFormat="1" ht="36" customHeight="1" x14ac:dyDescent="0.4">
      <c r="B195" s="562"/>
      <c r="C195" s="445"/>
      <c r="D195" s="531"/>
      <c r="E195" s="225" t="s">
        <v>158</v>
      </c>
      <c r="F195" s="225"/>
      <c r="G195" s="225"/>
      <c r="H195" s="225"/>
      <c r="I195" s="558"/>
      <c r="J195" s="559"/>
      <c r="K195" s="140" t="str">
        <f>IF(AND(I160="1.有",G193="1.有",COUNTIF(I195:J197,"○")=0),"基準値の詳細が選択されていません","")</f>
        <v/>
      </c>
    </row>
    <row r="196" spans="2:12" s="20" customFormat="1" ht="36" customHeight="1" x14ac:dyDescent="0.4">
      <c r="B196" s="562"/>
      <c r="C196" s="445"/>
      <c r="D196" s="531"/>
      <c r="E196" s="225" t="s">
        <v>159</v>
      </c>
      <c r="F196" s="225"/>
      <c r="G196" s="225"/>
      <c r="H196" s="225"/>
      <c r="I196" s="558"/>
      <c r="J196" s="559"/>
      <c r="K196" s="132"/>
    </row>
    <row r="197" spans="2:12" s="20" customFormat="1" ht="36" customHeight="1" x14ac:dyDescent="0.4">
      <c r="B197" s="562"/>
      <c r="C197" s="445"/>
      <c r="D197" s="531"/>
      <c r="E197" s="452" t="s">
        <v>160</v>
      </c>
      <c r="F197" s="452"/>
      <c r="G197" s="225"/>
      <c r="H197" s="225"/>
      <c r="I197" s="558"/>
      <c r="J197" s="559"/>
      <c r="K197" s="185" t="str">
        <f>IF(AND(I160="1.有",G193="1.有",I197="○",TRIM(G198)=""),"その他の具体的な内容が記入されていません","")</f>
        <v/>
      </c>
    </row>
    <row r="198" spans="2:12" s="2" customFormat="1" ht="36" customHeight="1" thickBot="1" x14ac:dyDescent="0.45">
      <c r="B198" s="562"/>
      <c r="C198" s="446"/>
      <c r="D198" s="532"/>
      <c r="E198" s="560" t="s">
        <v>150</v>
      </c>
      <c r="F198" s="560"/>
      <c r="G198" s="547"/>
      <c r="H198" s="548"/>
      <c r="I198" s="548"/>
      <c r="J198" s="549"/>
      <c r="K198" s="185"/>
      <c r="L198" s="2" t="b">
        <f>IF(AND(L193=FALSE,I197="○"),FALSE,TRUE)</f>
        <v>1</v>
      </c>
    </row>
    <row r="199" spans="2:12" s="2" customFormat="1" ht="36" customHeight="1" x14ac:dyDescent="0.4">
      <c r="B199" s="562"/>
      <c r="C199" s="345" t="s">
        <v>440</v>
      </c>
      <c r="D199" s="556"/>
      <c r="E199" s="556"/>
      <c r="F199" s="557"/>
      <c r="G199" s="521"/>
      <c r="H199" s="522"/>
      <c r="I199" s="522"/>
      <c r="J199" s="523"/>
      <c r="K199" s="127"/>
      <c r="L199" s="2" t="b">
        <f>AND(自治体用!$E$30=1,G199&lt;&gt;"1.有")</f>
        <v>1</v>
      </c>
    </row>
    <row r="200" spans="2:12" s="2" customFormat="1" ht="20.25" customHeight="1" x14ac:dyDescent="0.4">
      <c r="B200" s="562"/>
      <c r="C200" s="445"/>
      <c r="D200" s="201" t="s">
        <v>585</v>
      </c>
      <c r="E200" s="202"/>
      <c r="F200" s="202"/>
      <c r="G200" s="202"/>
      <c r="H200" s="202"/>
      <c r="I200" s="202"/>
      <c r="J200" s="546"/>
      <c r="K200" s="127"/>
    </row>
    <row r="201" spans="2:12" s="2" customFormat="1" ht="36" customHeight="1" x14ac:dyDescent="0.4">
      <c r="B201" s="562"/>
      <c r="C201" s="445"/>
      <c r="D201" s="531"/>
      <c r="E201" s="225" t="s">
        <v>161</v>
      </c>
      <c r="F201" s="225"/>
      <c r="G201" s="225"/>
      <c r="H201" s="225"/>
      <c r="I201" s="343"/>
      <c r="J201" s="343"/>
      <c r="K201" s="140" t="str">
        <f>IF(AND(I160="1.有",G199="1.有",COUNTIF(I201:J203,"○")=0),"限定排出元の詳細が選択されていません","")</f>
        <v/>
      </c>
    </row>
    <row r="202" spans="2:12" s="2" customFormat="1" ht="36" customHeight="1" x14ac:dyDescent="0.4">
      <c r="B202" s="562"/>
      <c r="C202" s="445"/>
      <c r="D202" s="531"/>
      <c r="E202" s="225" t="s">
        <v>162</v>
      </c>
      <c r="F202" s="225"/>
      <c r="G202" s="225"/>
      <c r="H202" s="225"/>
      <c r="I202" s="343"/>
      <c r="J202" s="343"/>
      <c r="K202" s="127"/>
    </row>
    <row r="203" spans="2:12" s="2" customFormat="1" ht="36" customHeight="1" x14ac:dyDescent="0.4">
      <c r="B203" s="562"/>
      <c r="C203" s="445"/>
      <c r="D203" s="531"/>
      <c r="E203" s="452" t="s">
        <v>163</v>
      </c>
      <c r="F203" s="452"/>
      <c r="G203" s="225"/>
      <c r="H203" s="225"/>
      <c r="I203" s="343"/>
      <c r="J203" s="343"/>
      <c r="K203" s="611" t="str">
        <f>IF(AND(I160="1.有",G199="1.有",I203="○",TRIM(G204)=""),"その他の具体的な内容が記入されていません","")</f>
        <v/>
      </c>
    </row>
    <row r="204" spans="2:12" s="2" customFormat="1" ht="36" customHeight="1" thickBot="1" x14ac:dyDescent="0.45">
      <c r="B204" s="562"/>
      <c r="C204" s="446"/>
      <c r="D204" s="532"/>
      <c r="E204" s="563" t="s">
        <v>150</v>
      </c>
      <c r="F204" s="563"/>
      <c r="G204" s="547"/>
      <c r="H204" s="548"/>
      <c r="I204" s="548"/>
      <c r="J204" s="549"/>
      <c r="K204" s="611"/>
      <c r="L204" s="2" t="b">
        <f>IF(AND(L199=FALSE,I203="○"),FALSE,TRUE)</f>
        <v>1</v>
      </c>
    </row>
    <row r="205" spans="2:12" s="2" customFormat="1" ht="20.100000000000001" customHeight="1" x14ac:dyDescent="0.4">
      <c r="B205" s="1"/>
      <c r="C205" s="13"/>
      <c r="D205" s="13"/>
      <c r="E205" s="13"/>
      <c r="F205" s="13"/>
      <c r="G205" s="13"/>
      <c r="H205" s="13"/>
      <c r="I205" s="13"/>
      <c r="J205" s="13"/>
      <c r="K205" s="127"/>
    </row>
    <row r="206" spans="2:12" s="2" customFormat="1" ht="68.25" customHeight="1" x14ac:dyDescent="0.4">
      <c r="B206" s="561" t="s">
        <v>165</v>
      </c>
      <c r="C206" s="225" t="s">
        <v>642</v>
      </c>
      <c r="D206" s="225"/>
      <c r="E206" s="225"/>
      <c r="F206" s="225"/>
      <c r="G206" s="225"/>
      <c r="H206" s="225"/>
      <c r="I206" s="225"/>
      <c r="J206" s="225"/>
      <c r="K206" s="127"/>
    </row>
    <row r="207" spans="2:12" s="2" customFormat="1" ht="36" customHeight="1" thickBot="1" x14ac:dyDescent="0.45">
      <c r="B207" s="561"/>
      <c r="C207" s="452" t="s">
        <v>175</v>
      </c>
      <c r="D207" s="452"/>
      <c r="E207" s="452"/>
      <c r="F207" s="452"/>
      <c r="G207" s="452"/>
      <c r="H207" s="453"/>
      <c r="I207" s="453"/>
      <c r="J207" s="453"/>
      <c r="K207" s="127"/>
      <c r="L207" s="2" t="b">
        <f>AND(自治体用!$E$30=1,書面形式!H207&lt;&gt;"1.有")</f>
        <v>1</v>
      </c>
    </row>
    <row r="208" spans="2:12" s="2" customFormat="1" ht="31.5" customHeight="1" x14ac:dyDescent="0.4">
      <c r="B208" s="562"/>
      <c r="C208" s="564" t="s">
        <v>549</v>
      </c>
      <c r="D208" s="509"/>
      <c r="E208" s="509"/>
      <c r="F208" s="509"/>
      <c r="G208" s="509"/>
      <c r="H208" s="509"/>
      <c r="I208" s="509"/>
      <c r="J208" s="510"/>
      <c r="K208" s="127"/>
    </row>
    <row r="209" spans="2:15" s="2" customFormat="1" ht="36" customHeight="1" x14ac:dyDescent="0.4">
      <c r="B209" s="562"/>
      <c r="C209" s="566" t="s">
        <v>176</v>
      </c>
      <c r="D209" s="225" t="s">
        <v>427</v>
      </c>
      <c r="E209" s="225"/>
      <c r="F209" s="225"/>
      <c r="G209" s="225"/>
      <c r="H209" s="343"/>
      <c r="I209" s="343"/>
      <c r="J209" s="344"/>
      <c r="K209" s="184" t="str">
        <f>IF(AND(I160="1.有",H207="1.有",COUNTIF(H209:J210,"○")+COUNTIF(H213:H213,"○")=0),"年間の受入可能量が選択されていません",IF(AND(I160="1.有",H207="1.有",COUNTIF(H209:J210,"○")+COUNTIF(H213:H213,"○")&gt;1),"年間の受入可能量が複数選択されています",IF(AND(L207=FALSE,L209=TRUE,H209="○"),"aは選択できません","")))</f>
        <v/>
      </c>
      <c r="L209" s="2" t="b">
        <f>IF(AND(L207=FALSE,G180="1.有"),FALSE,TRUE)</f>
        <v>1</v>
      </c>
    </row>
    <row r="210" spans="2:15" s="2" customFormat="1" ht="36" customHeight="1" x14ac:dyDescent="0.4">
      <c r="B210" s="562"/>
      <c r="C210" s="567"/>
      <c r="D210" s="273" t="s">
        <v>166</v>
      </c>
      <c r="E210" s="273"/>
      <c r="F210" s="312"/>
      <c r="G210" s="312"/>
      <c r="H210" s="343"/>
      <c r="I210" s="343"/>
      <c r="J210" s="344"/>
      <c r="K210" s="184"/>
      <c r="L210" s="2" t="b">
        <f>IF(AND(L207=FALSE,H210="○"),FALSE,TRUE)</f>
        <v>1</v>
      </c>
      <c r="O210" s="19"/>
    </row>
    <row r="211" spans="2:15" s="2" customFormat="1" ht="36" customHeight="1" x14ac:dyDescent="0.4">
      <c r="B211" s="562"/>
      <c r="C211" s="567"/>
      <c r="D211" s="565" t="s">
        <v>548</v>
      </c>
      <c r="E211" s="565"/>
      <c r="F211" s="226"/>
      <c r="G211" s="226"/>
      <c r="H211" s="226"/>
      <c r="I211" s="226"/>
      <c r="J211" s="147" t="s">
        <v>597</v>
      </c>
      <c r="K211" s="157" t="str">
        <f>IF(AND(L210=FALSE,TRIM(F211)&lt;&gt;"",TRIM(F212)&lt;&gt;""),"体積と重量の両方に記入があります","")</f>
        <v/>
      </c>
    </row>
    <row r="212" spans="2:15" s="2" customFormat="1" ht="36" customHeight="1" x14ac:dyDescent="0.4">
      <c r="B212" s="562"/>
      <c r="C212" s="567"/>
      <c r="D212" s="225"/>
      <c r="E212" s="225"/>
      <c r="F212" s="226"/>
      <c r="G212" s="226"/>
      <c r="H212" s="226"/>
      <c r="I212" s="226"/>
      <c r="J212" s="147" t="s">
        <v>598</v>
      </c>
      <c r="K212" s="127"/>
    </row>
    <row r="213" spans="2:15" s="2" customFormat="1" ht="36" customHeight="1" x14ac:dyDescent="0.4">
      <c r="B213" s="562"/>
      <c r="C213" s="567"/>
      <c r="D213" s="273" t="s">
        <v>167</v>
      </c>
      <c r="E213" s="273"/>
      <c r="F213" s="312"/>
      <c r="G213" s="312"/>
      <c r="H213" s="343"/>
      <c r="I213" s="343"/>
      <c r="J213" s="344"/>
      <c r="K213" s="185" t="str">
        <f>IF(AND(I160="1.有",H207="1.有",H213="○",TRIM(F214)=""),"その他の具体的な内容が記入されていません","")</f>
        <v/>
      </c>
    </row>
    <row r="214" spans="2:15" s="2" customFormat="1" ht="36" customHeight="1" thickBot="1" x14ac:dyDescent="0.45">
      <c r="B214" s="562"/>
      <c r="C214" s="568"/>
      <c r="D214" s="560" t="s">
        <v>150</v>
      </c>
      <c r="E214" s="560"/>
      <c r="F214" s="359"/>
      <c r="G214" s="359"/>
      <c r="H214" s="359"/>
      <c r="I214" s="359"/>
      <c r="J214" s="360"/>
      <c r="K214" s="185"/>
      <c r="L214" s="2" t="b">
        <f>IF(AND(L207=FALSE,H213="○"),FALSE,TRUE)</f>
        <v>1</v>
      </c>
    </row>
    <row r="215" spans="2:15" s="2" customFormat="1" ht="30" customHeight="1" x14ac:dyDescent="0.4">
      <c r="B215" s="562"/>
      <c r="C215" s="222" t="s">
        <v>197</v>
      </c>
      <c r="D215" s="223"/>
      <c r="E215" s="223"/>
      <c r="F215" s="223"/>
      <c r="G215" s="223"/>
      <c r="H215" s="223"/>
      <c r="I215" s="223"/>
      <c r="J215" s="224"/>
      <c r="K215" s="127"/>
      <c r="L215" s="2" t="b">
        <f>AND(自治体用!$E$30=1,書面形式!H207&lt;&gt;"0.無")</f>
        <v>1</v>
      </c>
    </row>
    <row r="216" spans="2:15" s="2" customFormat="1" ht="36" customHeight="1" x14ac:dyDescent="0.4">
      <c r="B216" s="562"/>
      <c r="C216" s="566" t="s">
        <v>164</v>
      </c>
      <c r="D216" s="225" t="s">
        <v>172</v>
      </c>
      <c r="E216" s="225"/>
      <c r="F216" s="225"/>
      <c r="G216" s="225"/>
      <c r="H216" s="343"/>
      <c r="I216" s="343"/>
      <c r="J216" s="344"/>
      <c r="K216" s="140" t="str">
        <f>IF(AND(I160="1.有",H207="0.無",COUNTIF(H216:J218,"○")+COUNTIF(H221:J224,"○")=0),"決めていない理由が選択されていません","")</f>
        <v/>
      </c>
    </row>
    <row r="217" spans="2:15" s="2" customFormat="1" ht="36" customHeight="1" x14ac:dyDescent="0.4">
      <c r="B217" s="562"/>
      <c r="C217" s="567"/>
      <c r="D217" s="312" t="s">
        <v>550</v>
      </c>
      <c r="E217" s="312"/>
      <c r="F217" s="312"/>
      <c r="G217" s="312"/>
      <c r="H217" s="343"/>
      <c r="I217" s="343"/>
      <c r="J217" s="344"/>
      <c r="K217" s="127"/>
    </row>
    <row r="218" spans="2:15" s="2" customFormat="1" ht="36" customHeight="1" x14ac:dyDescent="0.4">
      <c r="B218" s="562"/>
      <c r="C218" s="567"/>
      <c r="D218" s="273" t="s">
        <v>551</v>
      </c>
      <c r="E218" s="273"/>
      <c r="F218" s="312"/>
      <c r="G218" s="312"/>
      <c r="H218" s="343"/>
      <c r="I218" s="343"/>
      <c r="J218" s="344"/>
      <c r="K218" s="127"/>
    </row>
    <row r="219" spans="2:15" s="2" customFormat="1" ht="36" customHeight="1" x14ac:dyDescent="0.4">
      <c r="B219" s="562"/>
      <c r="C219" s="567"/>
      <c r="D219" s="569" t="s">
        <v>170</v>
      </c>
      <c r="E219" s="570"/>
      <c r="F219" s="513"/>
      <c r="G219" s="513"/>
      <c r="H219" s="513"/>
      <c r="I219" s="513"/>
      <c r="J219" s="120" t="s">
        <v>168</v>
      </c>
      <c r="K219" s="157" t="str">
        <f>IF(AND(L219=FALSE,TRIM(F219)&lt;&gt;"",TRIM(F220)&lt;&gt;""),"台/日と台/年の両方に記入があります","")</f>
        <v/>
      </c>
      <c r="L219" s="2" t="b">
        <f>IF(AND(L215=FALSE,H218="○"),FALSE,TRUE)</f>
        <v>1</v>
      </c>
    </row>
    <row r="220" spans="2:15" s="2" customFormat="1" ht="36" customHeight="1" x14ac:dyDescent="0.4">
      <c r="B220" s="562"/>
      <c r="C220" s="567"/>
      <c r="D220" s="308"/>
      <c r="E220" s="308"/>
      <c r="F220" s="513"/>
      <c r="G220" s="513"/>
      <c r="H220" s="513"/>
      <c r="I220" s="513"/>
      <c r="J220" s="120" t="s">
        <v>169</v>
      </c>
      <c r="K220" s="127"/>
    </row>
    <row r="221" spans="2:15" s="2" customFormat="1" ht="36" customHeight="1" x14ac:dyDescent="0.4">
      <c r="B221" s="562"/>
      <c r="C221" s="567"/>
      <c r="D221" s="312" t="s">
        <v>171</v>
      </c>
      <c r="E221" s="312"/>
      <c r="F221" s="312"/>
      <c r="G221" s="312"/>
      <c r="H221" s="343"/>
      <c r="I221" s="343"/>
      <c r="J221" s="344"/>
      <c r="K221" s="127"/>
    </row>
    <row r="222" spans="2:15" s="2" customFormat="1" ht="36" customHeight="1" x14ac:dyDescent="0.4">
      <c r="B222" s="562"/>
      <c r="C222" s="567"/>
      <c r="D222" s="236" t="s">
        <v>173</v>
      </c>
      <c r="E222" s="229"/>
      <c r="F222" s="229"/>
      <c r="G222" s="237"/>
      <c r="H222" s="343"/>
      <c r="I222" s="343"/>
      <c r="J222" s="344"/>
      <c r="K222" s="127"/>
    </row>
    <row r="223" spans="2:15" s="2" customFormat="1" ht="36" customHeight="1" x14ac:dyDescent="0.4">
      <c r="B223" s="562"/>
      <c r="C223" s="567"/>
      <c r="D223" s="312" t="s">
        <v>174</v>
      </c>
      <c r="E223" s="312"/>
      <c r="F223" s="312"/>
      <c r="G223" s="312"/>
      <c r="H223" s="343"/>
      <c r="I223" s="343"/>
      <c r="J223" s="344"/>
      <c r="K223" s="127"/>
    </row>
    <row r="224" spans="2:15" s="2" customFormat="1" ht="36" customHeight="1" x14ac:dyDescent="0.4">
      <c r="B224" s="562"/>
      <c r="C224" s="567"/>
      <c r="D224" s="273" t="s">
        <v>114</v>
      </c>
      <c r="E224" s="273"/>
      <c r="F224" s="312"/>
      <c r="G224" s="312"/>
      <c r="H224" s="343"/>
      <c r="I224" s="343"/>
      <c r="J224" s="344"/>
      <c r="K224" s="185" t="str">
        <f>IF(AND(I160="1.有",H207="0.無",H224="○",TRIM(F225)=""),"その他の具体的な内容が記入されていません","")</f>
        <v/>
      </c>
    </row>
    <row r="225" spans="2:12" s="2" customFormat="1" ht="36" customHeight="1" thickBot="1" x14ac:dyDescent="0.45">
      <c r="B225" s="562"/>
      <c r="C225" s="568"/>
      <c r="D225" s="560" t="s">
        <v>150</v>
      </c>
      <c r="E225" s="560"/>
      <c r="F225" s="359"/>
      <c r="G225" s="359"/>
      <c r="H225" s="359"/>
      <c r="I225" s="359"/>
      <c r="J225" s="360"/>
      <c r="K225" s="185"/>
      <c r="L225" s="2" t="b">
        <f>IF(AND(L215=FALSE,H224="○"),FALSE,TRUE)</f>
        <v>1</v>
      </c>
    </row>
    <row r="226" spans="2:12" s="2" customFormat="1" ht="20.100000000000001" customHeight="1" x14ac:dyDescent="0.4">
      <c r="B226" s="1"/>
      <c r="C226" s="13"/>
      <c r="D226" s="13"/>
      <c r="E226" s="13"/>
      <c r="F226" s="13"/>
      <c r="G226" s="13"/>
      <c r="H226" s="13"/>
      <c r="I226" s="13"/>
      <c r="J226" s="13"/>
      <c r="K226" s="127"/>
    </row>
    <row r="227" spans="2:12" s="2" customFormat="1" ht="36" customHeight="1" thickBot="1" x14ac:dyDescent="0.45">
      <c r="B227" s="206" t="s">
        <v>100</v>
      </c>
      <c r="C227" s="301" t="s">
        <v>582</v>
      </c>
      <c r="D227" s="302"/>
      <c r="E227" s="302"/>
      <c r="F227" s="303"/>
      <c r="G227" s="304"/>
      <c r="H227" s="305"/>
      <c r="I227" s="305"/>
      <c r="J227" s="306"/>
      <c r="K227" s="127"/>
      <c r="L227" s="2" t="b">
        <f>AND(自治体用!$E$30=1,書面形式!G227&lt;&gt;"b.設置無し(以前設置していた)")</f>
        <v>1</v>
      </c>
    </row>
    <row r="228" spans="2:12" s="2" customFormat="1" ht="36" customHeight="1" x14ac:dyDescent="0.4">
      <c r="B228" s="207"/>
      <c r="C228" s="345" t="s">
        <v>80</v>
      </c>
      <c r="D228" s="346"/>
      <c r="E228" s="346"/>
      <c r="F228" s="346"/>
      <c r="G228" s="346"/>
      <c r="H228" s="346"/>
      <c r="I228" s="346"/>
      <c r="J228" s="347"/>
      <c r="K228" s="127"/>
    </row>
    <row r="229" spans="2:12" s="2" customFormat="1" ht="36" customHeight="1" x14ac:dyDescent="0.4">
      <c r="B229" s="207"/>
      <c r="C229" s="227"/>
      <c r="D229" s="236" t="s">
        <v>71</v>
      </c>
      <c r="E229" s="237"/>
      <c r="F229" s="375"/>
      <c r="G229" s="376"/>
      <c r="H229" s="376"/>
      <c r="I229" s="376"/>
      <c r="J229" s="377"/>
      <c r="K229" s="140" t="str">
        <f>IF(AND(LEFT(G227,2)="b.",TRIM(F229)=""),"設置を止めた時期を記入してください","")</f>
        <v/>
      </c>
    </row>
    <row r="230" spans="2:12" s="2" customFormat="1" ht="36" customHeight="1" thickBot="1" x14ac:dyDescent="0.45">
      <c r="B230" s="207"/>
      <c r="C230" s="228"/>
      <c r="D230" s="121" t="s">
        <v>81</v>
      </c>
      <c r="E230" s="372"/>
      <c r="F230" s="373"/>
      <c r="G230" s="373"/>
      <c r="H230" s="373"/>
      <c r="I230" s="373"/>
      <c r="J230" s="374"/>
      <c r="K230" s="140" t="str">
        <f>IF(AND(LEFT(G227,2)="b.",TRIM(E230)=""),"設置を止めた理由を記入してください","")</f>
        <v/>
      </c>
    </row>
    <row r="231" spans="2:12" s="2" customFormat="1" ht="36" customHeight="1" x14ac:dyDescent="0.4">
      <c r="B231" s="207"/>
      <c r="C231" s="369" t="s">
        <v>470</v>
      </c>
      <c r="D231" s="370"/>
      <c r="E231" s="370"/>
      <c r="F231" s="370"/>
      <c r="G231" s="370"/>
      <c r="H231" s="370"/>
      <c r="I231" s="370"/>
      <c r="J231" s="371"/>
      <c r="K231" s="141"/>
      <c r="L231" s="2" t="b">
        <f>AND(自治体用!$E$30=1,書面形式!G227&lt;&gt;"b.設置無し(以前設置していた)",書面形式!G227&lt;&gt;"c.設置有り")</f>
        <v>1</v>
      </c>
    </row>
    <row r="232" spans="2:12" s="2" customFormat="1" ht="36" customHeight="1" x14ac:dyDescent="0.4">
      <c r="B232" s="207"/>
      <c r="C232" s="122"/>
      <c r="D232" s="301" t="s">
        <v>644</v>
      </c>
      <c r="E232" s="303"/>
      <c r="F232" s="236" t="s">
        <v>73</v>
      </c>
      <c r="G232" s="229"/>
      <c r="H232" s="237"/>
      <c r="I232" s="231"/>
      <c r="J232" s="232"/>
      <c r="K232" s="140" t="str">
        <f>IF(AND(L231=FALSE,COUNTIF(I232:J235,"○")=0),"設置場所が選択されていません","")</f>
        <v/>
      </c>
    </row>
    <row r="233" spans="2:12" s="2" customFormat="1" ht="36" customHeight="1" x14ac:dyDescent="0.4">
      <c r="B233" s="207"/>
      <c r="C233" s="109"/>
      <c r="D233" s="436"/>
      <c r="E233" s="437"/>
      <c r="F233" s="236" t="s">
        <v>74</v>
      </c>
      <c r="G233" s="229"/>
      <c r="H233" s="237"/>
      <c r="I233" s="231"/>
      <c r="J233" s="232"/>
      <c r="K233" s="141"/>
    </row>
    <row r="234" spans="2:12" s="2" customFormat="1" ht="36" customHeight="1" x14ac:dyDescent="0.4">
      <c r="B234" s="207"/>
      <c r="C234" s="109"/>
      <c r="D234" s="436"/>
      <c r="E234" s="437"/>
      <c r="F234" s="236" t="s">
        <v>75</v>
      </c>
      <c r="G234" s="229"/>
      <c r="H234" s="237"/>
      <c r="I234" s="231"/>
      <c r="J234" s="232"/>
      <c r="K234" s="141"/>
    </row>
    <row r="235" spans="2:12" s="2" customFormat="1" ht="36" customHeight="1" x14ac:dyDescent="0.4">
      <c r="B235" s="207"/>
      <c r="C235" s="109"/>
      <c r="D235" s="436"/>
      <c r="E235" s="437"/>
      <c r="F235" s="201" t="s">
        <v>76</v>
      </c>
      <c r="G235" s="202"/>
      <c r="H235" s="203"/>
      <c r="I235" s="231"/>
      <c r="J235" s="232"/>
      <c r="K235" s="185" t="str">
        <f>IF(AND(L231=FALSE,I235="○",TRIM(H236)=""),"その他の具体的な内容が記入されていません","")</f>
        <v/>
      </c>
    </row>
    <row r="236" spans="2:12" s="2" customFormat="1" ht="36" customHeight="1" x14ac:dyDescent="0.4">
      <c r="B236" s="207"/>
      <c r="C236" s="109"/>
      <c r="D236" s="438"/>
      <c r="E236" s="439"/>
      <c r="F236" s="124"/>
      <c r="G236" s="125" t="s">
        <v>78</v>
      </c>
      <c r="H236" s="440"/>
      <c r="I236" s="441"/>
      <c r="J236" s="442"/>
      <c r="K236" s="185"/>
      <c r="L236" s="2" t="b">
        <f>IF(AND(L231=FALSE,I235="○"),FALSE,TRUE)</f>
        <v>1</v>
      </c>
    </row>
    <row r="237" spans="2:12" s="2" customFormat="1" ht="36" customHeight="1" x14ac:dyDescent="0.4">
      <c r="B237" s="207"/>
      <c r="C237" s="109"/>
      <c r="D237" s="236" t="s">
        <v>72</v>
      </c>
      <c r="E237" s="237"/>
      <c r="F237" s="355"/>
      <c r="G237" s="435"/>
      <c r="H237" s="435"/>
      <c r="I237" s="356"/>
      <c r="J237" s="120" t="s">
        <v>429</v>
      </c>
      <c r="K237" s="141"/>
    </row>
    <row r="238" spans="2:12" s="2" customFormat="1" ht="36" customHeight="1" x14ac:dyDescent="0.4">
      <c r="B238" s="207"/>
      <c r="C238" s="109"/>
      <c r="D238" s="301" t="s">
        <v>645</v>
      </c>
      <c r="E238" s="303"/>
      <c r="F238" s="236" t="s">
        <v>77</v>
      </c>
      <c r="G238" s="229"/>
      <c r="H238" s="237"/>
      <c r="I238" s="231"/>
      <c r="J238" s="232"/>
      <c r="K238" s="140" t="str">
        <f>IF(AND(L231=FALSE,COUNTIF(I238:J240,"○")=0),"発電事業主体が選択されていません","")</f>
        <v/>
      </c>
    </row>
    <row r="239" spans="2:12" s="2" customFormat="1" ht="36" customHeight="1" x14ac:dyDescent="0.4">
      <c r="B239" s="207"/>
      <c r="C239" s="109"/>
      <c r="D239" s="436"/>
      <c r="E239" s="437"/>
      <c r="F239" s="236" t="s">
        <v>79</v>
      </c>
      <c r="G239" s="229"/>
      <c r="H239" s="237"/>
      <c r="I239" s="231"/>
      <c r="J239" s="232"/>
      <c r="K239" s="141"/>
    </row>
    <row r="240" spans="2:12" s="2" customFormat="1" ht="45.95" customHeight="1" x14ac:dyDescent="0.4">
      <c r="B240" s="207"/>
      <c r="C240" s="109"/>
      <c r="D240" s="436"/>
      <c r="E240" s="437"/>
      <c r="F240" s="301" t="s">
        <v>643</v>
      </c>
      <c r="G240" s="302"/>
      <c r="H240" s="303"/>
      <c r="I240" s="231"/>
      <c r="J240" s="232"/>
      <c r="K240" s="185" t="str">
        <f>IF(AND(L231=FALSE,I240="○",TRIM(H241)=""),"その他の具体的な内容が記入されていません","")</f>
        <v/>
      </c>
    </row>
    <row r="241" spans="2:12" s="2" customFormat="1" ht="36" customHeight="1" x14ac:dyDescent="0.4">
      <c r="B241" s="207"/>
      <c r="C241" s="109"/>
      <c r="D241" s="438"/>
      <c r="E241" s="439"/>
      <c r="F241" s="126"/>
      <c r="G241" s="125" t="s">
        <v>78</v>
      </c>
      <c r="H241" s="440"/>
      <c r="I241" s="441"/>
      <c r="J241" s="442"/>
      <c r="K241" s="185"/>
      <c r="L241" s="2" t="b">
        <f>IF(AND(L231=FALSE,I240="○"),FALSE,TRUE)</f>
        <v>1</v>
      </c>
    </row>
    <row r="242" spans="2:12" s="2" customFormat="1" ht="36" customHeight="1" x14ac:dyDescent="0.4">
      <c r="B242" s="207"/>
      <c r="C242" s="109"/>
      <c r="D242" s="236" t="s">
        <v>11</v>
      </c>
      <c r="E242" s="237"/>
      <c r="F242" s="233"/>
      <c r="G242" s="234"/>
      <c r="H242" s="234"/>
      <c r="I242" s="235"/>
      <c r="J242" s="120" t="s">
        <v>600</v>
      </c>
      <c r="K242" s="279" t="str">
        <f>IF(AND(L231=FALSE,ISNUMBER(F242)=TRUE,ISNUMBER(F243)=TRUE,(F242*((DATE($L$1,4,1)-DATE($L$1-1,4,1))*24)/1000)&lt;F243),"発電量実績が発電能力を超えています","単"&amp;CHAR(10)&amp;"位"&amp;CHAR(10)&amp;"に"&amp;CHAR(10)&amp;"注"&amp;CHAR(10)&amp;"意"&amp;CHAR(10)&amp;"！")</f>
        <v>単
位
に
注
意
！</v>
      </c>
    </row>
    <row r="243" spans="2:12" s="2" customFormat="1" ht="36" customHeight="1" thickBot="1" x14ac:dyDescent="0.45">
      <c r="B243" s="208"/>
      <c r="C243" s="123"/>
      <c r="D243" s="204" t="s">
        <v>583</v>
      </c>
      <c r="E243" s="205"/>
      <c r="F243" s="238"/>
      <c r="G243" s="239"/>
      <c r="H243" s="239"/>
      <c r="I243" s="240"/>
      <c r="J243" s="149" t="s">
        <v>601</v>
      </c>
      <c r="K243" s="279"/>
    </row>
    <row r="244" spans="2:12" ht="20.100000000000001" customHeight="1" x14ac:dyDescent="0.4">
      <c r="K244" s="160"/>
    </row>
    <row r="245" spans="2:12" ht="125.25" customHeight="1" x14ac:dyDescent="0.4">
      <c r="B245" s="22" t="s">
        <v>12</v>
      </c>
      <c r="C245" s="506"/>
      <c r="D245" s="507"/>
      <c r="E245" s="507"/>
      <c r="F245" s="507"/>
      <c r="G245" s="507"/>
      <c r="H245" s="507"/>
      <c r="I245" s="507"/>
      <c r="J245" s="508"/>
      <c r="K245" s="160"/>
    </row>
    <row r="246" spans="2:12" s="90" customFormat="1" ht="25.5" x14ac:dyDescent="0.4">
      <c r="B246" s="91"/>
      <c r="K246" s="139"/>
      <c r="L246" s="92"/>
    </row>
    <row r="247" spans="2:12" s="90" customFormat="1" ht="25.5" x14ac:dyDescent="0.4">
      <c r="B247" s="91" t="s">
        <v>555</v>
      </c>
      <c r="K247" s="139"/>
      <c r="L247" s="92"/>
    </row>
    <row r="248" spans="2:12" s="90" customFormat="1" ht="22.5" customHeight="1" x14ac:dyDescent="0.4">
      <c r="B248" s="91"/>
      <c r="K248" s="134"/>
      <c r="L248" s="92"/>
    </row>
    <row r="249" spans="2:12" s="90" customFormat="1" ht="22.5" customHeight="1" x14ac:dyDescent="0.4">
      <c r="B249" s="91" t="s">
        <v>554</v>
      </c>
      <c r="K249" s="134"/>
      <c r="L249" s="92"/>
    </row>
    <row r="250" spans="2:12" s="90" customFormat="1" ht="22.5" customHeight="1" x14ac:dyDescent="0.4">
      <c r="B250" s="93" t="s">
        <v>505</v>
      </c>
      <c r="K250" s="134"/>
      <c r="L250" s="92"/>
    </row>
    <row r="251" spans="2:12" s="90" customFormat="1" ht="45" customHeight="1" x14ac:dyDescent="0.4">
      <c r="B251" s="603" t="s">
        <v>506</v>
      </c>
      <c r="C251" s="603"/>
      <c r="D251" s="603"/>
      <c r="E251" s="603"/>
      <c r="F251" s="603"/>
      <c r="G251" s="603"/>
      <c r="H251" s="603" t="s">
        <v>507</v>
      </c>
      <c r="I251" s="603"/>
      <c r="K251" s="134"/>
      <c r="L251" s="92"/>
    </row>
    <row r="252" spans="2:12" s="90" customFormat="1" ht="22.5" customHeight="1" x14ac:dyDescent="0.4">
      <c r="B252" s="604" t="s">
        <v>508</v>
      </c>
      <c r="C252" s="604"/>
      <c r="D252" s="605" t="s">
        <v>556</v>
      </c>
      <c r="E252" s="605"/>
      <c r="F252" s="605"/>
      <c r="G252" s="605"/>
      <c r="H252" s="606">
        <v>1</v>
      </c>
      <c r="I252" s="606"/>
      <c r="K252" s="134"/>
      <c r="L252" s="92"/>
    </row>
    <row r="253" spans="2:12" s="90" customFormat="1" ht="22.5" customHeight="1" x14ac:dyDescent="0.4">
      <c r="B253" s="604"/>
      <c r="C253" s="604"/>
      <c r="D253" s="607" t="s">
        <v>509</v>
      </c>
      <c r="E253" s="607"/>
      <c r="F253" s="607"/>
      <c r="G253" s="607"/>
      <c r="H253" s="606">
        <v>1</v>
      </c>
      <c r="I253" s="606"/>
      <c r="K253" s="134"/>
      <c r="L253" s="92"/>
    </row>
    <row r="254" spans="2:12" s="90" customFormat="1" ht="22.5" customHeight="1" x14ac:dyDescent="0.4">
      <c r="B254" s="604"/>
      <c r="C254" s="604"/>
      <c r="D254" s="605" t="s">
        <v>557</v>
      </c>
      <c r="E254" s="605"/>
      <c r="F254" s="605"/>
      <c r="G254" s="605"/>
      <c r="H254" s="606">
        <v>0.1</v>
      </c>
      <c r="I254" s="606"/>
      <c r="K254" s="134"/>
      <c r="L254" s="92"/>
    </row>
    <row r="255" spans="2:12" s="90" customFormat="1" ht="22.5" customHeight="1" x14ac:dyDescent="0.4">
      <c r="B255" s="604"/>
      <c r="C255" s="604"/>
      <c r="D255" s="605" t="s">
        <v>510</v>
      </c>
      <c r="E255" s="605"/>
      <c r="F255" s="605"/>
      <c r="G255" s="605"/>
      <c r="H255" s="606">
        <v>0.1</v>
      </c>
      <c r="I255" s="606"/>
      <c r="K255" s="134"/>
      <c r="L255" s="92"/>
    </row>
    <row r="256" spans="2:12" s="90" customFormat="1" ht="22.5" customHeight="1" x14ac:dyDescent="0.4">
      <c r="B256" s="604"/>
      <c r="C256" s="604"/>
      <c r="D256" s="605" t="s">
        <v>511</v>
      </c>
      <c r="E256" s="605"/>
      <c r="F256" s="605"/>
      <c r="G256" s="605"/>
      <c r="H256" s="606">
        <v>0.1</v>
      </c>
      <c r="I256" s="606"/>
      <c r="K256" s="134"/>
      <c r="L256" s="92"/>
    </row>
    <row r="257" spans="2:12" s="90" customFormat="1" ht="22.5" customHeight="1" x14ac:dyDescent="0.4">
      <c r="B257" s="604"/>
      <c r="C257" s="604"/>
      <c r="D257" s="605" t="s">
        <v>512</v>
      </c>
      <c r="E257" s="605"/>
      <c r="F257" s="605"/>
      <c r="G257" s="605"/>
      <c r="H257" s="606">
        <v>0.01</v>
      </c>
      <c r="I257" s="606"/>
      <c r="K257" s="134"/>
      <c r="L257" s="92"/>
    </row>
    <row r="258" spans="2:12" s="90" customFormat="1" ht="22.5" customHeight="1" x14ac:dyDescent="0.4">
      <c r="B258" s="604"/>
      <c r="C258" s="604"/>
      <c r="D258" s="607" t="s">
        <v>558</v>
      </c>
      <c r="E258" s="607"/>
      <c r="F258" s="607"/>
      <c r="G258" s="607"/>
      <c r="H258" s="606">
        <v>2.9999999999999997E-4</v>
      </c>
      <c r="I258" s="606"/>
      <c r="K258" s="134"/>
      <c r="L258" s="92"/>
    </row>
    <row r="259" spans="2:12" s="90" customFormat="1" ht="22.5" customHeight="1" x14ac:dyDescent="0.4">
      <c r="B259" s="604"/>
      <c r="C259" s="604"/>
      <c r="D259" s="605" t="s">
        <v>513</v>
      </c>
      <c r="E259" s="605"/>
      <c r="F259" s="605"/>
      <c r="G259" s="605"/>
      <c r="H259" s="606">
        <v>0</v>
      </c>
      <c r="I259" s="606"/>
      <c r="K259" s="134"/>
      <c r="L259" s="92"/>
    </row>
    <row r="260" spans="2:12" s="90" customFormat="1" ht="22.5" customHeight="1" x14ac:dyDescent="0.4">
      <c r="B260" s="604" t="s">
        <v>514</v>
      </c>
      <c r="C260" s="604"/>
      <c r="D260" s="605" t="s">
        <v>559</v>
      </c>
      <c r="E260" s="605"/>
      <c r="F260" s="605"/>
      <c r="G260" s="605"/>
      <c r="H260" s="606">
        <v>0.1</v>
      </c>
      <c r="I260" s="606"/>
      <c r="K260" s="134"/>
      <c r="L260" s="92"/>
    </row>
    <row r="261" spans="2:12" s="90" customFormat="1" ht="22.5" customHeight="1" x14ac:dyDescent="0.4">
      <c r="B261" s="604"/>
      <c r="C261" s="604"/>
      <c r="D261" s="605" t="s">
        <v>515</v>
      </c>
      <c r="E261" s="605"/>
      <c r="F261" s="605"/>
      <c r="G261" s="605"/>
      <c r="H261" s="606">
        <v>0.03</v>
      </c>
      <c r="I261" s="606"/>
      <c r="K261" s="134"/>
      <c r="L261" s="92"/>
    </row>
    <row r="262" spans="2:12" s="90" customFormat="1" ht="22.5" customHeight="1" x14ac:dyDescent="0.4">
      <c r="B262" s="604"/>
      <c r="C262" s="604"/>
      <c r="D262" s="605" t="s">
        <v>516</v>
      </c>
      <c r="E262" s="605"/>
      <c r="F262" s="605"/>
      <c r="G262" s="605"/>
      <c r="H262" s="606">
        <v>0.3</v>
      </c>
      <c r="I262" s="606"/>
      <c r="K262" s="134"/>
      <c r="L262" s="92"/>
    </row>
    <row r="263" spans="2:12" s="90" customFormat="1" ht="22.5" customHeight="1" x14ac:dyDescent="0.4">
      <c r="B263" s="604"/>
      <c r="C263" s="604"/>
      <c r="D263" s="605" t="s">
        <v>517</v>
      </c>
      <c r="E263" s="605"/>
      <c r="F263" s="605"/>
      <c r="G263" s="605"/>
      <c r="H263" s="606">
        <v>0.1</v>
      </c>
      <c r="I263" s="606"/>
      <c r="K263" s="134"/>
      <c r="L263" s="92"/>
    </row>
    <row r="264" spans="2:12" s="90" customFormat="1" ht="22.5" customHeight="1" x14ac:dyDescent="0.4">
      <c r="B264" s="604"/>
      <c r="C264" s="604"/>
      <c r="D264" s="605" t="s">
        <v>518</v>
      </c>
      <c r="E264" s="605"/>
      <c r="F264" s="605"/>
      <c r="G264" s="605"/>
      <c r="H264" s="606">
        <v>0.1</v>
      </c>
      <c r="I264" s="606"/>
      <c r="K264" s="134"/>
      <c r="L264" s="92"/>
    </row>
    <row r="265" spans="2:12" s="90" customFormat="1" ht="22.5" customHeight="1" x14ac:dyDescent="0.4">
      <c r="B265" s="604"/>
      <c r="C265" s="604"/>
      <c r="D265" s="605" t="s">
        <v>519</v>
      </c>
      <c r="E265" s="605"/>
      <c r="F265" s="605"/>
      <c r="G265" s="605"/>
      <c r="H265" s="606">
        <v>0.1</v>
      </c>
      <c r="I265" s="606"/>
      <c r="K265" s="134"/>
      <c r="L265" s="92"/>
    </row>
    <row r="266" spans="2:12" s="90" customFormat="1" ht="22.5" customHeight="1" x14ac:dyDescent="0.4">
      <c r="B266" s="604"/>
      <c r="C266" s="604"/>
      <c r="D266" s="605" t="s">
        <v>520</v>
      </c>
      <c r="E266" s="605"/>
      <c r="F266" s="605"/>
      <c r="G266" s="605"/>
      <c r="H266" s="606">
        <v>0.1</v>
      </c>
      <c r="I266" s="606"/>
      <c r="K266" s="134"/>
      <c r="L266" s="92"/>
    </row>
    <row r="267" spans="2:12" s="90" customFormat="1" ht="22.5" customHeight="1" x14ac:dyDescent="0.4">
      <c r="B267" s="604"/>
      <c r="C267" s="604"/>
      <c r="D267" s="605" t="s">
        <v>521</v>
      </c>
      <c r="E267" s="605"/>
      <c r="F267" s="605"/>
      <c r="G267" s="605"/>
      <c r="H267" s="606">
        <v>0.01</v>
      </c>
      <c r="I267" s="606"/>
      <c r="K267" s="134"/>
      <c r="L267" s="92"/>
    </row>
    <row r="268" spans="2:12" s="90" customFormat="1" ht="22.5" customHeight="1" x14ac:dyDescent="0.4">
      <c r="B268" s="604"/>
      <c r="C268" s="604"/>
      <c r="D268" s="605" t="s">
        <v>522</v>
      </c>
      <c r="E268" s="605"/>
      <c r="F268" s="605"/>
      <c r="G268" s="605"/>
      <c r="H268" s="606">
        <v>0.01</v>
      </c>
      <c r="I268" s="606"/>
      <c r="K268" s="134"/>
      <c r="L268" s="92"/>
    </row>
    <row r="269" spans="2:12" s="90" customFormat="1" ht="22.5" customHeight="1" x14ac:dyDescent="0.4">
      <c r="B269" s="604"/>
      <c r="C269" s="604"/>
      <c r="D269" s="607" t="s">
        <v>560</v>
      </c>
      <c r="E269" s="607"/>
      <c r="F269" s="607"/>
      <c r="G269" s="607"/>
      <c r="H269" s="606">
        <v>2.9999999999999997E-4</v>
      </c>
      <c r="I269" s="606"/>
      <c r="K269" s="134"/>
      <c r="L269" s="92"/>
    </row>
    <row r="270" spans="2:12" s="90" customFormat="1" ht="22.5" customHeight="1" x14ac:dyDescent="0.4">
      <c r="B270" s="604"/>
      <c r="C270" s="604"/>
      <c r="D270" s="605" t="s">
        <v>513</v>
      </c>
      <c r="E270" s="605"/>
      <c r="F270" s="605"/>
      <c r="G270" s="605"/>
      <c r="H270" s="606">
        <v>0</v>
      </c>
      <c r="I270" s="606"/>
      <c r="K270" s="134"/>
      <c r="L270" s="92"/>
    </row>
    <row r="271" spans="2:12" s="90" customFormat="1" ht="11.25" customHeight="1" x14ac:dyDescent="0.4">
      <c r="B271" s="91"/>
      <c r="K271" s="134"/>
      <c r="L271" s="92"/>
    </row>
    <row r="272" spans="2:12" s="90" customFormat="1" ht="22.5" customHeight="1" x14ac:dyDescent="0.4">
      <c r="B272" s="93" t="s">
        <v>523</v>
      </c>
      <c r="K272" s="134"/>
      <c r="L272" s="92"/>
    </row>
    <row r="273" spans="2:12" s="90" customFormat="1" ht="45" customHeight="1" x14ac:dyDescent="0.4">
      <c r="B273" s="603" t="s">
        <v>506</v>
      </c>
      <c r="C273" s="603"/>
      <c r="D273" s="603"/>
      <c r="E273" s="603"/>
      <c r="F273" s="603"/>
      <c r="G273" s="603"/>
      <c r="H273" s="603" t="s">
        <v>507</v>
      </c>
      <c r="I273" s="603"/>
      <c r="K273" s="134"/>
      <c r="L273" s="92"/>
    </row>
    <row r="274" spans="2:12" s="90" customFormat="1" ht="22.5" customHeight="1" x14ac:dyDescent="0.4">
      <c r="B274" s="604" t="s">
        <v>524</v>
      </c>
      <c r="C274" s="604"/>
      <c r="D274" s="605" t="s">
        <v>561</v>
      </c>
      <c r="E274" s="605"/>
      <c r="F274" s="605"/>
      <c r="G274" s="605"/>
      <c r="H274" s="606">
        <v>2.9999999999999997E-4</v>
      </c>
      <c r="I274" s="606"/>
      <c r="K274" s="134"/>
      <c r="L274" s="92"/>
    </row>
    <row r="275" spans="2:12" s="90" customFormat="1" ht="22.5" customHeight="1" x14ac:dyDescent="0.4">
      <c r="B275" s="604"/>
      <c r="C275" s="604"/>
      <c r="D275" s="605" t="s">
        <v>562</v>
      </c>
      <c r="E275" s="605"/>
      <c r="F275" s="605"/>
      <c r="G275" s="605"/>
      <c r="H275" s="606">
        <v>1E-4</v>
      </c>
      <c r="I275" s="606"/>
      <c r="K275" s="134"/>
      <c r="L275" s="92"/>
    </row>
    <row r="276" spans="2:12" s="90" customFormat="1" ht="22.5" customHeight="1" x14ac:dyDescent="0.4">
      <c r="B276" s="604"/>
      <c r="C276" s="604"/>
      <c r="D276" s="605" t="s">
        <v>525</v>
      </c>
      <c r="E276" s="605"/>
      <c r="F276" s="605"/>
      <c r="G276" s="605"/>
      <c r="H276" s="606">
        <v>0.1</v>
      </c>
      <c r="I276" s="606"/>
      <c r="K276" s="134"/>
      <c r="L276" s="92"/>
    </row>
    <row r="277" spans="2:12" s="90" customFormat="1" ht="22.5" customHeight="1" x14ac:dyDescent="0.4">
      <c r="B277" s="604"/>
      <c r="C277" s="604"/>
      <c r="D277" s="605" t="s">
        <v>526</v>
      </c>
      <c r="E277" s="605"/>
      <c r="F277" s="605"/>
      <c r="G277" s="605"/>
      <c r="H277" s="606">
        <v>0.03</v>
      </c>
      <c r="I277" s="606"/>
      <c r="K277" s="134"/>
      <c r="L277" s="92"/>
    </row>
    <row r="278" spans="2:12" s="90" customFormat="1" ht="22.5" customHeight="1" x14ac:dyDescent="0.4">
      <c r="B278" s="604" t="s">
        <v>527</v>
      </c>
      <c r="C278" s="604"/>
      <c r="D278" s="605" t="s">
        <v>528</v>
      </c>
      <c r="E278" s="605"/>
      <c r="F278" s="605"/>
      <c r="G278" s="605"/>
      <c r="H278" s="606">
        <v>3.0000000000000001E-5</v>
      </c>
      <c r="I278" s="606"/>
      <c r="K278" s="134"/>
      <c r="L278" s="92"/>
    </row>
    <row r="279" spans="2:12" s="90" customFormat="1" ht="22.5" customHeight="1" x14ac:dyDescent="0.4">
      <c r="B279" s="604"/>
      <c r="C279" s="604"/>
      <c r="D279" s="605" t="s">
        <v>529</v>
      </c>
      <c r="E279" s="605"/>
      <c r="F279" s="605"/>
      <c r="G279" s="605"/>
      <c r="H279" s="606">
        <v>3.0000000000000001E-5</v>
      </c>
      <c r="I279" s="606"/>
      <c r="K279" s="134"/>
      <c r="L279" s="92"/>
    </row>
    <row r="280" spans="2:12" s="90" customFormat="1" ht="22.5" customHeight="1" x14ac:dyDescent="0.4">
      <c r="B280" s="604"/>
      <c r="C280" s="604"/>
      <c r="D280" s="605" t="s">
        <v>530</v>
      </c>
      <c r="E280" s="605"/>
      <c r="F280" s="605"/>
      <c r="G280" s="605"/>
      <c r="H280" s="606">
        <v>3.0000000000000001E-5</v>
      </c>
      <c r="I280" s="606"/>
      <c r="K280" s="134"/>
      <c r="L280" s="92"/>
    </row>
    <row r="281" spans="2:12" s="90" customFormat="1" ht="22.5" customHeight="1" x14ac:dyDescent="0.4">
      <c r="B281" s="604"/>
      <c r="C281" s="604"/>
      <c r="D281" s="605" t="s">
        <v>531</v>
      </c>
      <c r="E281" s="605"/>
      <c r="F281" s="605"/>
      <c r="G281" s="605"/>
      <c r="H281" s="606">
        <v>3.0000000000000001E-5</v>
      </c>
      <c r="I281" s="606"/>
      <c r="K281" s="134"/>
      <c r="L281" s="92"/>
    </row>
    <row r="282" spans="2:12" s="90" customFormat="1" ht="22.5" customHeight="1" x14ac:dyDescent="0.4">
      <c r="B282" s="604"/>
      <c r="C282" s="604"/>
      <c r="D282" s="605" t="s">
        <v>532</v>
      </c>
      <c r="E282" s="605"/>
      <c r="F282" s="605"/>
      <c r="G282" s="605"/>
      <c r="H282" s="606">
        <v>3.0000000000000001E-5</v>
      </c>
      <c r="I282" s="606"/>
      <c r="K282" s="134"/>
      <c r="L282" s="92"/>
    </row>
    <row r="283" spans="2:12" s="90" customFormat="1" ht="22.5" customHeight="1" x14ac:dyDescent="0.4">
      <c r="B283" s="604"/>
      <c r="C283" s="604"/>
      <c r="D283" s="605" t="s">
        <v>533</v>
      </c>
      <c r="E283" s="605"/>
      <c r="F283" s="605"/>
      <c r="G283" s="605"/>
      <c r="H283" s="606">
        <v>3.0000000000000001E-5</v>
      </c>
      <c r="I283" s="606"/>
      <c r="K283" s="134"/>
      <c r="L283" s="92"/>
    </row>
    <row r="284" spans="2:12" s="90" customFormat="1" ht="22.5" customHeight="1" x14ac:dyDescent="0.4">
      <c r="B284" s="604"/>
      <c r="C284" s="604"/>
      <c r="D284" s="605" t="s">
        <v>534</v>
      </c>
      <c r="E284" s="605"/>
      <c r="F284" s="605"/>
      <c r="G284" s="605"/>
      <c r="H284" s="606">
        <v>3.0000000000000001E-5</v>
      </c>
      <c r="I284" s="606"/>
      <c r="K284" s="134"/>
      <c r="L284" s="92"/>
    </row>
    <row r="285" spans="2:12" s="90" customFormat="1" ht="22.5" customHeight="1" x14ac:dyDescent="0.4">
      <c r="B285" s="604"/>
      <c r="C285" s="604"/>
      <c r="D285" s="605" t="s">
        <v>535</v>
      </c>
      <c r="E285" s="605"/>
      <c r="F285" s="605"/>
      <c r="G285" s="605"/>
      <c r="H285" s="606">
        <v>3.0000000000000001E-5</v>
      </c>
      <c r="I285" s="606"/>
      <c r="K285" s="134"/>
      <c r="L285" s="92"/>
    </row>
  </sheetData>
  <sheetProtection sheet="1" objects="1" scenarios="1"/>
  <protectedRanges>
    <protectedRange sqref="L248:L285" name="範囲1"/>
    <protectedRange sqref="L246:L247" name="範囲1_1"/>
  </protectedRanges>
  <mergeCells count="498">
    <mergeCell ref="C90:F90"/>
    <mergeCell ref="K197:K198"/>
    <mergeCell ref="K203:K204"/>
    <mergeCell ref="K213:K214"/>
    <mergeCell ref="K224:K225"/>
    <mergeCell ref="K187:K188"/>
    <mergeCell ref="K189:K190"/>
    <mergeCell ref="K209:K210"/>
    <mergeCell ref="B278:C285"/>
    <mergeCell ref="D278:G278"/>
    <mergeCell ref="H278:I278"/>
    <mergeCell ref="D279:G279"/>
    <mergeCell ref="H279:I279"/>
    <mergeCell ref="D280:G280"/>
    <mergeCell ref="H280:I280"/>
    <mergeCell ref="D281:G281"/>
    <mergeCell ref="H281:I281"/>
    <mergeCell ref="D282:G282"/>
    <mergeCell ref="H282:I282"/>
    <mergeCell ref="D283:G283"/>
    <mergeCell ref="H283:I283"/>
    <mergeCell ref="D284:G284"/>
    <mergeCell ref="H284:I284"/>
    <mergeCell ref="D285:G285"/>
    <mergeCell ref="H285:I285"/>
    <mergeCell ref="B273:G273"/>
    <mergeCell ref="H273:I273"/>
    <mergeCell ref="B274:C277"/>
    <mergeCell ref="D274:G274"/>
    <mergeCell ref="H274:I274"/>
    <mergeCell ref="D275:G275"/>
    <mergeCell ref="H275:I275"/>
    <mergeCell ref="D276:G276"/>
    <mergeCell ref="H276:I276"/>
    <mergeCell ref="D277:G277"/>
    <mergeCell ref="H277:I277"/>
    <mergeCell ref="B260:C270"/>
    <mergeCell ref="D260:G260"/>
    <mergeCell ref="H260:I260"/>
    <mergeCell ref="D261:G261"/>
    <mergeCell ref="H261:I261"/>
    <mergeCell ref="D262:G262"/>
    <mergeCell ref="H262:I262"/>
    <mergeCell ref="D263:G263"/>
    <mergeCell ref="H263:I263"/>
    <mergeCell ref="D264:G264"/>
    <mergeCell ref="H264:I264"/>
    <mergeCell ref="D265:G265"/>
    <mergeCell ref="H265:I265"/>
    <mergeCell ref="D266:G266"/>
    <mergeCell ref="H266:I266"/>
    <mergeCell ref="D267:G267"/>
    <mergeCell ref="H267:I267"/>
    <mergeCell ref="D268:G268"/>
    <mergeCell ref="H268:I268"/>
    <mergeCell ref="D269:G269"/>
    <mergeCell ref="H269:I269"/>
    <mergeCell ref="D270:G270"/>
    <mergeCell ref="H270:I270"/>
    <mergeCell ref="B251:G251"/>
    <mergeCell ref="H251:I251"/>
    <mergeCell ref="B252:C259"/>
    <mergeCell ref="D252:G252"/>
    <mergeCell ref="H252:I252"/>
    <mergeCell ref="D253:G253"/>
    <mergeCell ref="H253:I253"/>
    <mergeCell ref="D254:G254"/>
    <mergeCell ref="H254:I254"/>
    <mergeCell ref="D255:G255"/>
    <mergeCell ref="H255:I255"/>
    <mergeCell ref="D256:G256"/>
    <mergeCell ref="H256:I256"/>
    <mergeCell ref="D257:G257"/>
    <mergeCell ref="H257:I257"/>
    <mergeCell ref="D258:G258"/>
    <mergeCell ref="H258:I258"/>
    <mergeCell ref="D259:G259"/>
    <mergeCell ref="H259:I259"/>
    <mergeCell ref="B104:B111"/>
    <mergeCell ref="C24:F24"/>
    <mergeCell ref="G24:J24"/>
    <mergeCell ref="C26:F26"/>
    <mergeCell ref="G26:J26"/>
    <mergeCell ref="C32:F32"/>
    <mergeCell ref="G32:J32"/>
    <mergeCell ref="C42:J42"/>
    <mergeCell ref="B42:B48"/>
    <mergeCell ref="F47:J48"/>
    <mergeCell ref="C29:D29"/>
    <mergeCell ref="E30:I30"/>
    <mergeCell ref="E29:I29"/>
    <mergeCell ref="D107:F107"/>
    <mergeCell ref="G107:J107"/>
    <mergeCell ref="E108:F108"/>
    <mergeCell ref="G108:J108"/>
    <mergeCell ref="C72:C73"/>
    <mergeCell ref="C61:C67"/>
    <mergeCell ref="C60:J60"/>
    <mergeCell ref="C106:C109"/>
    <mergeCell ref="D72:G72"/>
    <mergeCell ref="H72:J72"/>
    <mergeCell ref="H73:I73"/>
    <mergeCell ref="D225:E225"/>
    <mergeCell ref="C215:J215"/>
    <mergeCell ref="H207:J207"/>
    <mergeCell ref="F225:J225"/>
    <mergeCell ref="H224:J224"/>
    <mergeCell ref="H223:J223"/>
    <mergeCell ref="C207:G207"/>
    <mergeCell ref="D214:E214"/>
    <mergeCell ref="C209:C214"/>
    <mergeCell ref="C216:C225"/>
    <mergeCell ref="F219:I219"/>
    <mergeCell ref="D210:G210"/>
    <mergeCell ref="D213:G213"/>
    <mergeCell ref="D219:E220"/>
    <mergeCell ref="D216:G216"/>
    <mergeCell ref="D217:G217"/>
    <mergeCell ref="D218:G218"/>
    <mergeCell ref="D221:G221"/>
    <mergeCell ref="D223:G223"/>
    <mergeCell ref="D224:G224"/>
    <mergeCell ref="D222:G222"/>
    <mergeCell ref="B179:B204"/>
    <mergeCell ref="E195:H195"/>
    <mergeCell ref="E196:H196"/>
    <mergeCell ref="E197:H197"/>
    <mergeCell ref="H222:J222"/>
    <mergeCell ref="H221:J221"/>
    <mergeCell ref="H218:J218"/>
    <mergeCell ref="H217:J217"/>
    <mergeCell ref="H216:J216"/>
    <mergeCell ref="E203:H203"/>
    <mergeCell ref="E202:H202"/>
    <mergeCell ref="E201:H201"/>
    <mergeCell ref="E204:F204"/>
    <mergeCell ref="F211:I211"/>
    <mergeCell ref="F212:I212"/>
    <mergeCell ref="H213:J213"/>
    <mergeCell ref="F214:J214"/>
    <mergeCell ref="C208:J208"/>
    <mergeCell ref="C206:J206"/>
    <mergeCell ref="H209:J209"/>
    <mergeCell ref="H210:J210"/>
    <mergeCell ref="B206:B225"/>
    <mergeCell ref="D209:G209"/>
    <mergeCell ref="D211:E212"/>
    <mergeCell ref="D200:J200"/>
    <mergeCell ref="D201:D204"/>
    <mergeCell ref="C200:C204"/>
    <mergeCell ref="G204:J204"/>
    <mergeCell ref="I203:J203"/>
    <mergeCell ref="I202:J202"/>
    <mergeCell ref="I201:J201"/>
    <mergeCell ref="C191:F191"/>
    <mergeCell ref="G191:J191"/>
    <mergeCell ref="D192:E192"/>
    <mergeCell ref="G192:I192"/>
    <mergeCell ref="C193:F193"/>
    <mergeCell ref="G193:J193"/>
    <mergeCell ref="C195:C198"/>
    <mergeCell ref="I197:J197"/>
    <mergeCell ref="I196:J196"/>
    <mergeCell ref="I195:J195"/>
    <mergeCell ref="G198:J198"/>
    <mergeCell ref="G199:J199"/>
    <mergeCell ref="C199:F199"/>
    <mergeCell ref="E198:F198"/>
    <mergeCell ref="D195:D198"/>
    <mergeCell ref="C155:D155"/>
    <mergeCell ref="I155:J155"/>
    <mergeCell ref="E175:H175"/>
    <mergeCell ref="C180:F180"/>
    <mergeCell ref="C160:H160"/>
    <mergeCell ref="I175:J175"/>
    <mergeCell ref="I174:J174"/>
    <mergeCell ref="H170:I170"/>
    <mergeCell ref="E168:G168"/>
    <mergeCell ref="H176:J176"/>
    <mergeCell ref="C170:C176"/>
    <mergeCell ref="E174:H174"/>
    <mergeCell ref="E173:H173"/>
    <mergeCell ref="I173:J173"/>
    <mergeCell ref="D172:J172"/>
    <mergeCell ref="E162:H162"/>
    <mergeCell ref="C161:J161"/>
    <mergeCell ref="I160:J160"/>
    <mergeCell ref="I167:J167"/>
    <mergeCell ref="I166:J166"/>
    <mergeCell ref="C179:J179"/>
    <mergeCell ref="E167:H167"/>
    <mergeCell ref="E166:H166"/>
    <mergeCell ref="C245:J245"/>
    <mergeCell ref="C153:D153"/>
    <mergeCell ref="C152:J152"/>
    <mergeCell ref="E153:J153"/>
    <mergeCell ref="C137:D137"/>
    <mergeCell ref="C140:D140"/>
    <mergeCell ref="C134:D134"/>
    <mergeCell ref="G140:H140"/>
    <mergeCell ref="C147:J147"/>
    <mergeCell ref="C135:J135"/>
    <mergeCell ref="F220:I220"/>
    <mergeCell ref="D162:D168"/>
    <mergeCell ref="H168:J168"/>
    <mergeCell ref="C162:C168"/>
    <mergeCell ref="G180:J180"/>
    <mergeCell ref="C150:D150"/>
    <mergeCell ref="I136:J136"/>
    <mergeCell ref="E136:F136"/>
    <mergeCell ref="G136:H136"/>
    <mergeCell ref="C142:D142"/>
    <mergeCell ref="C139:D139"/>
    <mergeCell ref="D181:J181"/>
    <mergeCell ref="D182:D190"/>
    <mergeCell ref="H182:J182"/>
    <mergeCell ref="B3:J3"/>
    <mergeCell ref="C38:J38"/>
    <mergeCell ref="C7:D7"/>
    <mergeCell ref="E7:J7"/>
    <mergeCell ref="E16:J16"/>
    <mergeCell ref="C69:J69"/>
    <mergeCell ref="C16:D16"/>
    <mergeCell ref="B28:B30"/>
    <mergeCell ref="B38:B40"/>
    <mergeCell ref="B52:B55"/>
    <mergeCell ref="B59:B73"/>
    <mergeCell ref="B34:B36"/>
    <mergeCell ref="C34:J34"/>
    <mergeCell ref="H35:J36"/>
    <mergeCell ref="C52:J52"/>
    <mergeCell ref="C28:J28"/>
    <mergeCell ref="J53:J54"/>
    <mergeCell ref="C55:F55"/>
    <mergeCell ref="E66:G66"/>
    <mergeCell ref="E65:G65"/>
    <mergeCell ref="E64:G64"/>
    <mergeCell ref="F57:J57"/>
    <mergeCell ref="H61:J61"/>
    <mergeCell ref="C18:D18"/>
    <mergeCell ref="E18:J18"/>
    <mergeCell ref="C21:F21"/>
    <mergeCell ref="C22:F22"/>
    <mergeCell ref="C30:D30"/>
    <mergeCell ref="C59:F59"/>
    <mergeCell ref="G59:J59"/>
    <mergeCell ref="C50:D50"/>
    <mergeCell ref="E50:J50"/>
    <mergeCell ref="G55:J55"/>
    <mergeCell ref="G21:J21"/>
    <mergeCell ref="I39:J40"/>
    <mergeCell ref="C57:E57"/>
    <mergeCell ref="C20:F20"/>
    <mergeCell ref="G20:J20"/>
    <mergeCell ref="I120:J120"/>
    <mergeCell ref="D73:G73"/>
    <mergeCell ref="C120:C122"/>
    <mergeCell ref="D122:H122"/>
    <mergeCell ref="I122:J122"/>
    <mergeCell ref="D118:H118"/>
    <mergeCell ref="I121:J121"/>
    <mergeCell ref="C115:C118"/>
    <mergeCell ref="C119:J119"/>
    <mergeCell ref="D117:H117"/>
    <mergeCell ref="D116:H116"/>
    <mergeCell ref="D115:H115"/>
    <mergeCell ref="G109:J109"/>
    <mergeCell ref="G90:I90"/>
    <mergeCell ref="C95:F95"/>
    <mergeCell ref="G95:J95"/>
    <mergeCell ref="C114:J114"/>
    <mergeCell ref="G106:J106"/>
    <mergeCell ref="C104:F104"/>
    <mergeCell ref="G99:J99"/>
    <mergeCell ref="D97:F97"/>
    <mergeCell ref="D100:F100"/>
    <mergeCell ref="C88:H88"/>
    <mergeCell ref="C85:G85"/>
    <mergeCell ref="I240:J240"/>
    <mergeCell ref="F237:I237"/>
    <mergeCell ref="F240:H240"/>
    <mergeCell ref="F239:H239"/>
    <mergeCell ref="F238:H238"/>
    <mergeCell ref="D242:E242"/>
    <mergeCell ref="D232:E236"/>
    <mergeCell ref="H236:J236"/>
    <mergeCell ref="I239:J239"/>
    <mergeCell ref="F234:H234"/>
    <mergeCell ref="I235:J235"/>
    <mergeCell ref="I234:J234"/>
    <mergeCell ref="I233:J233"/>
    <mergeCell ref="I232:J232"/>
    <mergeCell ref="H241:J241"/>
    <mergeCell ref="D238:E241"/>
    <mergeCell ref="F235:H235"/>
    <mergeCell ref="F233:H233"/>
    <mergeCell ref="F232:H232"/>
    <mergeCell ref="E86:F86"/>
    <mergeCell ref="C86:D86"/>
    <mergeCell ref="E87:F87"/>
    <mergeCell ref="G87:H87"/>
    <mergeCell ref="E63:G63"/>
    <mergeCell ref="E62:G62"/>
    <mergeCell ref="E61:G61"/>
    <mergeCell ref="H66:J66"/>
    <mergeCell ref="H65:J65"/>
    <mergeCell ref="H64:J64"/>
    <mergeCell ref="H63:J63"/>
    <mergeCell ref="H62:J62"/>
    <mergeCell ref="H85:J85"/>
    <mergeCell ref="H68:J68"/>
    <mergeCell ref="H67:J67"/>
    <mergeCell ref="D70:E71"/>
    <mergeCell ref="F70:G70"/>
    <mergeCell ref="F71:G71"/>
    <mergeCell ref="H70:I70"/>
    <mergeCell ref="H71:I71"/>
    <mergeCell ref="I75:J75"/>
    <mergeCell ref="C75:H75"/>
    <mergeCell ref="D83:G83"/>
    <mergeCell ref="G80:J80"/>
    <mergeCell ref="I79:J79"/>
    <mergeCell ref="C82:G82"/>
    <mergeCell ref="H83:I83"/>
    <mergeCell ref="H82:I82"/>
    <mergeCell ref="E77:G77"/>
    <mergeCell ref="C76:C77"/>
    <mergeCell ref="D76:G76"/>
    <mergeCell ref="H76:I76"/>
    <mergeCell ref="H77:I77"/>
    <mergeCell ref="C231:J231"/>
    <mergeCell ref="E230:J230"/>
    <mergeCell ref="F229:J229"/>
    <mergeCell ref="D229:E229"/>
    <mergeCell ref="G151:J151"/>
    <mergeCell ref="G97:J97"/>
    <mergeCell ref="D98:F98"/>
    <mergeCell ref="G98:J98"/>
    <mergeCell ref="C97:C100"/>
    <mergeCell ref="G100:J100"/>
    <mergeCell ref="E99:F99"/>
    <mergeCell ref="C113:F113"/>
    <mergeCell ref="G113:J113"/>
    <mergeCell ref="C110:J110"/>
    <mergeCell ref="D106:F106"/>
    <mergeCell ref="D109:F109"/>
    <mergeCell ref="I117:J117"/>
    <mergeCell ref="I116:J116"/>
    <mergeCell ref="I115:J115"/>
    <mergeCell ref="D128:H128"/>
    <mergeCell ref="D130:H130"/>
    <mergeCell ref="I126:J126"/>
    <mergeCell ref="I127:J127"/>
    <mergeCell ref="C149:J149"/>
    <mergeCell ref="C228:J228"/>
    <mergeCell ref="C157:J157"/>
    <mergeCell ref="C144:D144"/>
    <mergeCell ref="E133:J133"/>
    <mergeCell ref="D121:H121"/>
    <mergeCell ref="C145:D145"/>
    <mergeCell ref="C143:D143"/>
    <mergeCell ref="C132:J132"/>
    <mergeCell ref="C133:D133"/>
    <mergeCell ref="H184:J184"/>
    <mergeCell ref="H183:J183"/>
    <mergeCell ref="H186:I186"/>
    <mergeCell ref="H185:I185"/>
    <mergeCell ref="H187:J187"/>
    <mergeCell ref="G188:J188"/>
    <mergeCell ref="G190:J190"/>
    <mergeCell ref="E155:H155"/>
    <mergeCell ref="E156:H156"/>
    <mergeCell ref="E154:H154"/>
    <mergeCell ref="I156:J156"/>
    <mergeCell ref="I154:J154"/>
    <mergeCell ref="C154:D154"/>
    <mergeCell ref="C158:J158"/>
    <mergeCell ref="E163:H163"/>
    <mergeCell ref="C227:F227"/>
    <mergeCell ref="G227:J227"/>
    <mergeCell ref="C138:D138"/>
    <mergeCell ref="G134:J134"/>
    <mergeCell ref="D126:H126"/>
    <mergeCell ref="E134:F134"/>
    <mergeCell ref="E143:F143"/>
    <mergeCell ref="E140:F140"/>
    <mergeCell ref="C141:D141"/>
    <mergeCell ref="C146:J146"/>
    <mergeCell ref="G143:H143"/>
    <mergeCell ref="I140:J140"/>
    <mergeCell ref="E150:J150"/>
    <mergeCell ref="I143:J145"/>
    <mergeCell ref="C126:C130"/>
    <mergeCell ref="I128:J128"/>
    <mergeCell ref="I130:J130"/>
    <mergeCell ref="C136:D136"/>
    <mergeCell ref="F185:G186"/>
    <mergeCell ref="E182:E186"/>
    <mergeCell ref="E187:E190"/>
    <mergeCell ref="H189:J189"/>
    <mergeCell ref="E165:H165"/>
    <mergeCell ref="E164:H164"/>
    <mergeCell ref="K242:K243"/>
    <mergeCell ref="K235:K236"/>
    <mergeCell ref="C96:J96"/>
    <mergeCell ref="I88:J88"/>
    <mergeCell ref="B9:B12"/>
    <mergeCell ref="C9:D9"/>
    <mergeCell ref="E9:J9"/>
    <mergeCell ref="C10:D10"/>
    <mergeCell ref="E10:J10"/>
    <mergeCell ref="C11:D11"/>
    <mergeCell ref="E11:J11"/>
    <mergeCell ref="C12:D12"/>
    <mergeCell ref="E12:J12"/>
    <mergeCell ref="B90:B93"/>
    <mergeCell ref="D92:F92"/>
    <mergeCell ref="G92:I92"/>
    <mergeCell ref="C93:F93"/>
    <mergeCell ref="G93:I93"/>
    <mergeCell ref="B75:B77"/>
    <mergeCell ref="C79:H79"/>
    <mergeCell ref="B79:B80"/>
    <mergeCell ref="D80:F80"/>
    <mergeCell ref="C151:D151"/>
    <mergeCell ref="E151:F151"/>
    <mergeCell ref="M82:M83"/>
    <mergeCell ref="B132:B134"/>
    <mergeCell ref="B135:B147"/>
    <mergeCell ref="B149:B158"/>
    <mergeCell ref="B113:B122"/>
    <mergeCell ref="D102:F102"/>
    <mergeCell ref="I118:J118"/>
    <mergeCell ref="C101:J101"/>
    <mergeCell ref="D111:F111"/>
    <mergeCell ref="G111:J111"/>
    <mergeCell ref="C105:J105"/>
    <mergeCell ref="G104:J104"/>
    <mergeCell ref="G102:J102"/>
    <mergeCell ref="C156:D156"/>
    <mergeCell ref="B124:B130"/>
    <mergeCell ref="I129:J129"/>
    <mergeCell ref="D120:H120"/>
    <mergeCell ref="G86:H86"/>
    <mergeCell ref="C124:F124"/>
    <mergeCell ref="C125:J125"/>
    <mergeCell ref="G124:J124"/>
    <mergeCell ref="B85:B88"/>
    <mergeCell ref="B95:B102"/>
    <mergeCell ref="B82:B83"/>
    <mergeCell ref="K240:K241"/>
    <mergeCell ref="K162:K163"/>
    <mergeCell ref="K167:K168"/>
    <mergeCell ref="K175:K176"/>
    <mergeCell ref="B227:B243"/>
    <mergeCell ref="C177:F177"/>
    <mergeCell ref="G177:J177"/>
    <mergeCell ref="E176:G176"/>
    <mergeCell ref="D173:D176"/>
    <mergeCell ref="B160:B176"/>
    <mergeCell ref="I165:J165"/>
    <mergeCell ref="I164:J164"/>
    <mergeCell ref="I163:J163"/>
    <mergeCell ref="I162:J162"/>
    <mergeCell ref="C169:J169"/>
    <mergeCell ref="D170:G171"/>
    <mergeCell ref="H171:I171"/>
    <mergeCell ref="C229:C230"/>
    <mergeCell ref="D194:J194"/>
    <mergeCell ref="I238:J238"/>
    <mergeCell ref="F242:I242"/>
    <mergeCell ref="D237:E237"/>
    <mergeCell ref="D243:E243"/>
    <mergeCell ref="F243:I243"/>
    <mergeCell ref="B20:B22"/>
    <mergeCell ref="D91:F91"/>
    <mergeCell ref="G91:J91"/>
    <mergeCell ref="K23:K24"/>
    <mergeCell ref="K154:K155"/>
    <mergeCell ref="K157:K158"/>
    <mergeCell ref="K47:K48"/>
    <mergeCell ref="K53:K54"/>
    <mergeCell ref="K55:K56"/>
    <mergeCell ref="K61:K62"/>
    <mergeCell ref="K67:K68"/>
    <mergeCell ref="K114:K115"/>
    <mergeCell ref="K119:K120"/>
    <mergeCell ref="K125:K126"/>
    <mergeCell ref="K136:K139"/>
    <mergeCell ref="K140:K142"/>
    <mergeCell ref="K143:K145"/>
    <mergeCell ref="K146:K147"/>
    <mergeCell ref="K87:K88"/>
    <mergeCell ref="C87:D87"/>
    <mergeCell ref="I86:J87"/>
    <mergeCell ref="D61:D68"/>
    <mergeCell ref="E67:G67"/>
    <mergeCell ref="F68:G68"/>
  </mergeCells>
  <phoneticPr fontId="2"/>
  <conditionalFormatting sqref="C52:J55">
    <cfRule type="expression" dxfId="67" priority="22">
      <formula>$L$50</formula>
    </cfRule>
  </conditionalFormatting>
  <conditionalFormatting sqref="C59:J59">
    <cfRule type="expression" dxfId="66" priority="94">
      <formula>$L$50</formula>
    </cfRule>
  </conditionalFormatting>
  <conditionalFormatting sqref="C60:J68">
    <cfRule type="expression" dxfId="65" priority="21">
      <formula>$L$60</formula>
    </cfRule>
  </conditionalFormatting>
  <conditionalFormatting sqref="C69:J73">
    <cfRule type="expression" dxfId="64" priority="72">
      <formula>OR($L$69=TRUE,$L$50=TRUE)</formula>
    </cfRule>
  </conditionalFormatting>
  <conditionalFormatting sqref="C76:J76 C77:E77 H77:J77">
    <cfRule type="expression" dxfId="63" priority="93">
      <formula>$L$75</formula>
    </cfRule>
  </conditionalFormatting>
  <conditionalFormatting sqref="C80:J80">
    <cfRule type="expression" dxfId="62" priority="92">
      <formula>$L$79</formula>
    </cfRule>
  </conditionalFormatting>
  <conditionalFormatting sqref="C96:J100">
    <cfRule type="expression" dxfId="61" priority="25">
      <formula>$L$96</formula>
    </cfRule>
  </conditionalFormatting>
  <conditionalFormatting sqref="C101:J102">
    <cfRule type="expression" dxfId="60" priority="90">
      <formula>$L$101</formula>
    </cfRule>
  </conditionalFormatting>
  <conditionalFormatting sqref="C105:J109">
    <cfRule type="expression" dxfId="59" priority="89">
      <formula>$L$105</formula>
    </cfRule>
  </conditionalFormatting>
  <conditionalFormatting sqref="C110:J111">
    <cfRule type="expression" dxfId="58" priority="88">
      <formula>$L$110</formula>
    </cfRule>
  </conditionalFormatting>
  <conditionalFormatting sqref="C114:J118">
    <cfRule type="expression" dxfId="57" priority="87">
      <formula>$L$114</formula>
    </cfRule>
  </conditionalFormatting>
  <conditionalFormatting sqref="C119:J120 D121:J121 D122 I122:J122">
    <cfRule type="expression" dxfId="56" priority="86">
      <formula>$L$119</formula>
    </cfRule>
  </conditionalFormatting>
  <conditionalFormatting sqref="C125:J130">
    <cfRule type="expression" dxfId="55" priority="19">
      <formula>$L$125</formula>
    </cfRule>
  </conditionalFormatting>
  <conditionalFormatting sqref="C135:J147">
    <cfRule type="expression" dxfId="54" priority="29">
      <formula>$L$135</formula>
    </cfRule>
  </conditionalFormatting>
  <conditionalFormatting sqref="C151:J151">
    <cfRule type="expression" dxfId="53" priority="82">
      <formula>$L$151</formula>
    </cfRule>
  </conditionalFormatting>
  <conditionalFormatting sqref="C152:J158">
    <cfRule type="expression" dxfId="52" priority="18">
      <formula>$L$152</formula>
    </cfRule>
  </conditionalFormatting>
  <conditionalFormatting sqref="C161:J168">
    <cfRule type="expression" dxfId="51" priority="17">
      <formula>$L$161</formula>
    </cfRule>
  </conditionalFormatting>
  <conditionalFormatting sqref="C169:J176 B179:J182 F183:J184 B183:D186 F185 H185:J186 B187:J187 B188:D190 F188:J190 B191:J204">
    <cfRule type="expression" dxfId="50" priority="12">
      <formula>$L$169</formula>
    </cfRule>
  </conditionalFormatting>
  <conditionalFormatting sqref="C208:J214">
    <cfRule type="expression" dxfId="49" priority="11">
      <formula>$L$207</formula>
    </cfRule>
  </conditionalFormatting>
  <conditionalFormatting sqref="C215:J225">
    <cfRule type="expression" dxfId="48" priority="8">
      <formula>$L$215</formula>
    </cfRule>
  </conditionalFormatting>
  <conditionalFormatting sqref="C228:J230">
    <cfRule type="expression" dxfId="47" priority="75">
      <formula>$L$227</formula>
    </cfRule>
  </conditionalFormatting>
  <conditionalFormatting sqref="C231:J243">
    <cfRule type="expression" dxfId="46" priority="23">
      <formula>$L$231</formula>
    </cfRule>
  </conditionalFormatting>
  <conditionalFormatting sqref="D181">
    <cfRule type="expression" dxfId="45" priority="66">
      <formula>$L$169</formula>
    </cfRule>
  </conditionalFormatting>
  <conditionalFormatting sqref="D181:J182 F183:J184 D183:D186 F185 H185:J186 D187:J187 D188:D190 F188:J190">
    <cfRule type="expression" dxfId="44" priority="14">
      <formula>$L$180</formula>
    </cfRule>
  </conditionalFormatting>
  <conditionalFormatting sqref="D192:J192">
    <cfRule type="expression" dxfId="43" priority="69">
      <formula>$L$191</formula>
    </cfRule>
  </conditionalFormatting>
  <conditionalFormatting sqref="D194:J198">
    <cfRule type="expression" dxfId="42" priority="16">
      <formula>$L$193</formula>
    </cfRule>
  </conditionalFormatting>
  <conditionalFormatting sqref="D200:J204">
    <cfRule type="expression" dxfId="41" priority="13">
      <formula>$L$199</formula>
    </cfRule>
  </conditionalFormatting>
  <conditionalFormatting sqref="E155:H155">
    <cfRule type="expression" dxfId="40" priority="39">
      <formula>AND($E$155&lt;&gt;"",$E$156&lt;&gt;"",$E$155&gt;$E$156)</formula>
    </cfRule>
  </conditionalFormatting>
  <conditionalFormatting sqref="I143:J145">
    <cfRule type="expression" dxfId="39" priority="117">
      <formula>$L$135</formula>
    </cfRule>
    <cfRule type="expression" dxfId="38" priority="118">
      <formula>AND($G$144&lt;&gt;"",$G$145&lt;&gt;"",$G$144&gt;$G$145)</formula>
    </cfRule>
    <cfRule type="expression" dxfId="37" priority="119">
      <formula>AND($E$144&lt;&gt;"",$E$145&lt;&gt;"",$E$144&gt;$E$145)</formula>
    </cfRule>
    <cfRule type="expression" dxfId="36" priority="120">
      <formula>AND($I$141&lt;&gt;"",$I$142&lt;&gt;"",$I$141&gt;$I$142)</formula>
    </cfRule>
    <cfRule type="expression" dxfId="35" priority="121">
      <formula>AND($E$141&lt;&gt;"",$E$142&lt;&gt;"",$E$141&gt;$E$142)</formula>
    </cfRule>
    <cfRule type="expression" dxfId="34" priority="122">
      <formula>AND($I$138&lt;&gt;"",$I$139&lt;&gt;"",$I$138&gt;$I$139)</formula>
    </cfRule>
    <cfRule type="expression" dxfId="33" priority="123">
      <formula>AND($G$138&lt;&gt;"",$G$139&lt;&gt;"",$G$138&gt;$G$139)</formula>
    </cfRule>
    <cfRule type="expression" dxfId="32" priority="124">
      <formula>AND($E$138&lt;&gt;"",$E$139&lt;&gt;"",$E$138&gt;$E$139)</formula>
    </cfRule>
  </conditionalFormatting>
  <conditionalFormatting sqref="E30:I30">
    <cfRule type="expression" dxfId="31" priority="35">
      <formula>$E$29&gt;$E$30</formula>
    </cfRule>
  </conditionalFormatting>
  <conditionalFormatting sqref="B206:J225">
    <cfRule type="expression" dxfId="30" priority="7">
      <formula>$L$169</formula>
    </cfRule>
  </conditionalFormatting>
  <conditionalFormatting sqref="E138 G138 I138 E141 G141 I141 E144 G144">
    <cfRule type="expression" dxfId="29" priority="30">
      <formula>AND(E138&lt;&gt;"",E$139&lt;&gt;"",E138&gt;E139)</formula>
    </cfRule>
  </conditionalFormatting>
  <conditionalFormatting sqref="C146:J147">
    <cfRule type="expression" dxfId="28" priority="83">
      <formula>TRIM($K$146)=""</formula>
    </cfRule>
  </conditionalFormatting>
  <conditionalFormatting sqref="D172:J176">
    <cfRule type="expression" dxfId="27" priority="28">
      <formula>$L$172</formula>
    </cfRule>
  </conditionalFormatting>
  <conditionalFormatting sqref="G177:J177">
    <cfRule type="expression" dxfId="26" priority="27">
      <formula>$I$160="0.無"</formula>
    </cfRule>
  </conditionalFormatting>
  <conditionalFormatting sqref="C177:F177">
    <cfRule type="expression" dxfId="25" priority="26">
      <formula>$I$160="1.有"</formula>
    </cfRule>
  </conditionalFormatting>
  <conditionalFormatting sqref="E99:J99">
    <cfRule type="expression" dxfId="24" priority="91">
      <formula>$L$99=TRUE</formula>
    </cfRule>
  </conditionalFormatting>
  <conditionalFormatting sqref="G236:J236">
    <cfRule type="expression" dxfId="23" priority="74">
      <formula>$L$236=TRUE</formula>
    </cfRule>
  </conditionalFormatting>
  <conditionalFormatting sqref="G241:J241">
    <cfRule type="expression" dxfId="22" priority="24">
      <formula>$L$241=TRUE</formula>
    </cfRule>
  </conditionalFormatting>
  <conditionalFormatting sqref="C55:J55">
    <cfRule type="expression" dxfId="21" priority="71">
      <formula>$L$55=TRUE</formula>
    </cfRule>
  </conditionalFormatting>
  <conditionalFormatting sqref="F68:J68">
    <cfRule type="expression" dxfId="20" priority="73">
      <formula>$L$68=TRUE</formula>
    </cfRule>
  </conditionalFormatting>
  <conditionalFormatting sqref="E127:J127">
    <cfRule type="expression" dxfId="19" priority="85">
      <formula>$L$127=TRUE</formula>
    </cfRule>
  </conditionalFormatting>
  <conditionalFormatting sqref="E129:J129">
    <cfRule type="expression" dxfId="18" priority="20">
      <formula>$L$129=TRUE</formula>
    </cfRule>
  </conditionalFormatting>
  <conditionalFormatting sqref="E168:J168">
    <cfRule type="expression" dxfId="17" priority="80">
      <formula>$L$168=TRUE</formula>
    </cfRule>
  </conditionalFormatting>
  <conditionalFormatting sqref="E176:J176">
    <cfRule type="expression" dxfId="16" priority="79">
      <formula>$L$176=TRUE</formula>
    </cfRule>
  </conditionalFormatting>
  <conditionalFormatting sqref="F188:J188">
    <cfRule type="expression" dxfId="15" priority="15">
      <formula>$L$188=TRUE</formula>
    </cfRule>
  </conditionalFormatting>
  <conditionalFormatting sqref="F190:J190">
    <cfRule type="expression" dxfId="14" priority="97">
      <formula>$L$190=TRUE</formula>
    </cfRule>
  </conditionalFormatting>
  <conditionalFormatting sqref="E198:J198">
    <cfRule type="expression" dxfId="13" priority="68">
      <formula>$L$198=TRUE</formula>
    </cfRule>
  </conditionalFormatting>
  <conditionalFormatting sqref="E204:J204">
    <cfRule type="expression" dxfId="12" priority="98">
      <formula>$L$204=TRUE</formula>
    </cfRule>
  </conditionalFormatting>
  <conditionalFormatting sqref="D214:J214">
    <cfRule type="expression" dxfId="11" priority="77">
      <formula>$L$214=TRUE</formula>
    </cfRule>
  </conditionalFormatting>
  <conditionalFormatting sqref="D211:J212">
    <cfRule type="expression" dxfId="10" priority="31">
      <formula>$L$210=TRUE</formula>
    </cfRule>
  </conditionalFormatting>
  <conditionalFormatting sqref="D209:J209">
    <cfRule type="expression" dxfId="9" priority="9">
      <formula>$L$209=TRUE</formula>
    </cfRule>
  </conditionalFormatting>
  <conditionalFormatting sqref="D219:J220">
    <cfRule type="expression" dxfId="8" priority="76">
      <formula>$L$219=TRUE</formula>
    </cfRule>
  </conditionalFormatting>
  <conditionalFormatting sqref="D225:J225">
    <cfRule type="expression" dxfId="7" priority="10">
      <formula>$L$225=TRUE</formula>
    </cfRule>
  </conditionalFormatting>
  <conditionalFormatting sqref="C157:J158">
    <cfRule type="expression" dxfId="6" priority="125">
      <formula>TRIM($K$157)=""</formula>
    </cfRule>
  </conditionalFormatting>
  <conditionalFormatting sqref="C87:D87">
    <cfRule type="expression" dxfId="5" priority="6">
      <formula>$H$85&lt;&gt;"3.休止中"</formula>
    </cfRule>
  </conditionalFormatting>
  <conditionalFormatting sqref="E87:F87">
    <cfRule type="expression" dxfId="4" priority="5">
      <formula>$H$85&lt;&gt;"4.埋立終了"</formula>
    </cfRule>
  </conditionalFormatting>
  <conditionalFormatting sqref="G87:H87">
    <cfRule type="expression" dxfId="3" priority="4">
      <formula>$H$85&lt;&gt;"5.廃止又は許可取消"</formula>
    </cfRule>
  </conditionalFormatting>
  <conditionalFormatting sqref="H185:I186">
    <cfRule type="expression" dxfId="2" priority="3">
      <formula>AND($L$180=FALSE,$H$182&lt;&gt;"○",$H$183&lt;&gt;"○",$H$184&lt;&gt;"○")</formula>
    </cfRule>
  </conditionalFormatting>
  <conditionalFormatting sqref="K242:K243">
    <cfRule type="expression" dxfId="1" priority="2">
      <formula>CLEAN(K242)="単位に注意！"</formula>
    </cfRule>
  </conditionalFormatting>
  <conditionalFormatting sqref="G92:J92">
    <cfRule type="expression" dxfId="0" priority="1">
      <formula>$G$91&lt;&gt;"1.受入可能"</formula>
    </cfRule>
  </conditionalFormatting>
  <dataValidations count="21">
    <dataValidation type="date" allowBlank="1" showInputMessage="1" showErrorMessage="1" error="調査対象年度末以前の日付をyyyy/mm/dd形式で入力してください" sqref="C87:F87 G21:J21" xr:uid="{00000000-0002-0000-0000-000000000000}">
      <formula1>1</formula1>
      <formula2>DATE($L$1,3,31)</formula2>
    </dataValidation>
    <dataValidation type="decimal" operator="greaterThanOrEqual" allowBlank="1" showInputMessage="1" showErrorMessage="1" error="0以上の数値を入力してください" sqref="H70:I71 H185:H186 H83:I83 H76:I77 E29:I30 F243:I243 F211:I212 H73:I73 G90:I90 G92:I93" xr:uid="{00000000-0002-0000-0000-000001000000}">
      <formula1>0</formula1>
    </dataValidation>
    <dataValidation type="custom" allowBlank="1" showInputMessage="1" showErrorMessage="1" error="数値、不等号(&lt;)を含んだ数字、もしくはNDのみ入力できます。_x000a_それ以外の文字は入力できません。" sqref="E138:E139 G138:G139 I138:I139 G141:G142 I141:I142 E141:E142 E144:E145 G144:G145 E155:H156" xr:uid="{00000000-0002-0000-0000-000002000000}">
      <formula1>OR(UPPER(E138)="ND",ISNUMBER(VALUE(SUBSTITUTE(ASC(E138),"&lt;",""))))</formula1>
    </dataValidation>
    <dataValidation type="list" allowBlank="1" showInputMessage="1" showErrorMessage="1" error="選択肢にない回答が入力されています" sqref="G59:J59 E50:J50 I75:J75 I79:J79 G124:J124 G113:J113 E133:J133 E150:J150 I160:J160 H207:J207 G199:J199 G193:J193 G191:J191 G180:J180" xr:uid="{00000000-0002-0000-0000-000003000000}">
      <formula1>"0.無,1.有,　"</formula1>
    </dataValidation>
    <dataValidation type="list" allowBlank="1" showInputMessage="1" showErrorMessage="1" error="○もしくは空欄としてください" sqref="H22 J22 C36:G36 C40:H40 C44:J44 C46:J46 C48:E48 I88 H182:H184 H187 H189 I195:I197 I201:I203 H209:J210 H213:J213 H216:J218 H221:J224 I232:J235 I238:J240 C54:I54 H61:J67 I115:J118 I173:J175 I126:J126 I128:J128 I130:J130 I162:J167 I120:J122" xr:uid="{00000000-0002-0000-0000-000004000000}">
      <formula1>"○,　"</formula1>
    </dataValidation>
    <dataValidation type="list" allowBlank="1" showInputMessage="1" showErrorMessage="1" error="選択肢にない回答が入力されています" sqref="H72:J72" xr:uid="{00000000-0002-0000-0000-000005000000}">
      <formula1>"1.海域以外の公共用水域,2.海域放流,　"</formula1>
    </dataValidation>
    <dataValidation type="list" allowBlank="1" showInputMessage="1" showErrorMessage="1" error="選択肢にない回答が入力されています" sqref="H85:J85" xr:uid="{00000000-0002-0000-0000-000006000000}">
      <formula1>"1.埋立前,2.稼働中,3.休止中,4.埋立終了,5.廃止又は許可取消,9.いずれにも当てはまらない(備考欄に記載),　"</formula1>
    </dataValidation>
    <dataValidation type="list" allowBlank="1" showInputMessage="1" showErrorMessage="1" sqref="G104:J104" xr:uid="{00000000-0002-0000-0000-000007000000}">
      <formula1>"1.適合,2.不適合,×.未実施,　"</formula1>
    </dataValidation>
    <dataValidation type="list" allowBlank="1" showInputMessage="1" showErrorMessage="1" error="選択肢にない回答が入力されています" sqref="G227:J227" xr:uid="{00000000-0002-0000-0000-000008000000}">
      <formula1>"a.設置無し,b.設置無し(以前設置していた),c.設置有り,　"</formula1>
    </dataValidation>
    <dataValidation type="list" allowBlank="1" showInputMessage="1" showErrorMessage="1" error="選択肢にない回答が入力されています" sqref="G24:J24" xr:uid="{00000000-0002-0000-0000-000009000000}">
      <formula1>"1.排出事業者,2.処理業者,3.その他(公共関与),9.いずれにも当てはまらない(備考欄に記載),　"</formula1>
    </dataValidation>
    <dataValidation type="list" allowBlank="1" showInputMessage="1" showErrorMessage="1" error="選択肢にない回答が入力されています" sqref="G26:J26" xr:uid="{00000000-0002-0000-0000-00000A000000}">
      <formula1>"1.陸上(山間、平地等),2.水面(水面、海面),　"</formula1>
    </dataValidation>
    <dataValidation type="list" allowBlank="1" showInputMessage="1" showErrorMessage="1" error="選択肢にない回答が入力されています" sqref="G32:J32" xr:uid="{00000000-0002-0000-0000-00000B000000}">
      <formula1>"0.嫌気性,1.準好気性,　"</formula1>
    </dataValidation>
    <dataValidation type="list" allowBlank="1" showInputMessage="1" showErrorMessage="1" error="選択肢にない回答が入力されています" sqref="G98:J98 G107:J107" xr:uid="{00000000-0002-0000-0000-00000C000000}">
      <formula1>"0.不明,1.その他,2.処分場,　"</formula1>
    </dataValidation>
    <dataValidation type="list" allowBlank="1" showInputMessage="1" showErrorMessage="1" error="選択肢にない回答が入力されています" sqref="F57:J57" xr:uid="{00000000-0002-0000-0000-00000D000000}">
      <formula1>"0.不明,1.開放,2.無開放,9.いずれにも当てはまらない(備考欄に記載),　"</formula1>
    </dataValidation>
    <dataValidation type="date" allowBlank="1" showInputMessage="1" showErrorMessage="1" error="調査対象年度初日～調査対象年度末翌日以前の間の日付をyyyy/mm/dd形式で入力してください" sqref="G87:H87" xr:uid="{00000000-0002-0000-0000-00000E000000}">
      <formula1>DATE($L$1-1,4,1)</formula1>
      <formula2>DATE($L$1,3,31)</formula2>
    </dataValidation>
    <dataValidation type="list" allowBlank="1" showInputMessage="1" showErrorMessage="1" error="選択肢にない回答が入力されています" sqref="G95:J95" xr:uid="{00000000-0002-0000-0000-00000F000000}">
      <formula1>"1.適合,0.不適合,×.未実施,　"</formula1>
    </dataValidation>
    <dataValidation type="custom" allowBlank="1" showInputMessage="1" showErrorMessage="1" error="残余容量には数値または「×」を入力してください" sqref="H82:I82" xr:uid="{B603C220-36A4-479F-9486-F7EDA190EA57}">
      <formula1>OR(ISNUMBER(H82)=TRUE,ASC(H82)="×",ASC(H82)="x",H82="x")</formula1>
    </dataValidation>
    <dataValidation type="decimal" operator="greaterThan" allowBlank="1" showInputMessage="1" showErrorMessage="1" error="0より大きい数値を入力してください" sqref="I137 G137 E137 E154:H154 F237:I237 F127 F129 F242:I242" xr:uid="{3270FA49-FD78-4F9A-BCD6-B862EBD99798}">
      <formula1>0</formula1>
    </dataValidation>
    <dataValidation type="decimal" allowBlank="1" showInputMessage="1" showErrorMessage="1" error="0～100の間の数値を入力してください" sqref="G192:I192" xr:uid="{E2043A2F-BAFE-473B-8806-954BAA4B10D4}">
      <formula1>0</formula1>
      <formula2>100</formula2>
    </dataValidation>
    <dataValidation type="whole" operator="greaterThan" allowBlank="1" showInputMessage="1" showErrorMessage="1" error="0より大きい数値を入力してください" sqref="F219:I220" xr:uid="{5A63E7AD-A5D8-4E5D-9987-C0C6D16A94A7}">
      <formula1>0</formula1>
    </dataValidation>
    <dataValidation type="list" operator="greaterThanOrEqual" allowBlank="1" showInputMessage="1" showErrorMessage="1" error="選択肢にない回答が入力されています" sqref="G91:J91" xr:uid="{D9BE49CF-C846-40DB-A58A-E2103E93B2C2}">
      <formula1>"0.受入不可,1.受入可能"</formula1>
    </dataValidation>
  </dataValidations>
  <pageMargins left="0.23622047244094491" right="0.23622047244094491" top="0.59055118110236227" bottom="0.59055118110236227" header="0.31496062992125984" footer="0.31496062992125984"/>
  <pageSetup paperSize="9" scale="77" fitToHeight="0" orientation="portrait" r:id="rId1"/>
  <headerFooter>
    <oddFooter>&amp;C&amp;P</oddFooter>
  </headerFooter>
  <rowBreaks count="11" manualBreakCount="11">
    <brk id="25" max="10" man="1"/>
    <brk id="58" max="10" man="1"/>
    <brk id="84" max="10" man="1"/>
    <brk id="112" max="10" man="1"/>
    <brk id="131" max="10" man="1"/>
    <brk id="148" max="10" man="1"/>
    <brk id="159" max="10" man="1"/>
    <brk id="178" max="10" man="1"/>
    <brk id="205" max="10" man="1"/>
    <brk id="226" max="10" man="1"/>
    <brk id="248"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N30"/>
  <sheetViews>
    <sheetView workbookViewId="0"/>
  </sheetViews>
  <sheetFormatPr defaultColWidth="9" defaultRowHeight="18.75" x14ac:dyDescent="0.4"/>
  <cols>
    <col min="1" max="1" width="9" style="26"/>
    <col min="2" max="2" width="4.625" style="26" customWidth="1"/>
    <col min="3" max="3" width="9.625" style="26" customWidth="1"/>
    <col min="4" max="4" width="4.625" style="26" customWidth="1"/>
    <col min="5" max="9" width="12.625" style="26" customWidth="1"/>
    <col min="10" max="11" width="8.625" style="26" customWidth="1"/>
    <col min="12" max="13" width="12.625" style="26" customWidth="1"/>
    <col min="14" max="15" width="10.625" style="26" customWidth="1"/>
    <col min="16" max="16" width="11.625" style="26" customWidth="1"/>
    <col min="17" max="27" width="4.125" style="26" customWidth="1"/>
    <col min="28" max="28" width="6.5" style="26" customWidth="1"/>
    <col min="29" max="35" width="4.125" style="26" customWidth="1"/>
    <col min="36" max="36" width="5.75" style="26" customWidth="1"/>
    <col min="37" max="43" width="4.625" style="26" customWidth="1"/>
    <col min="44" max="44" width="13.625" style="26" customWidth="1"/>
    <col min="45" max="45" width="14.625" style="26" customWidth="1"/>
    <col min="46" max="46" width="5.625" style="26" customWidth="1"/>
    <col min="47" max="48" width="9.625" style="26" customWidth="1"/>
    <col min="49" max="49" width="5.625" style="26" customWidth="1"/>
    <col min="50" max="50" width="18.625" style="26" customWidth="1"/>
    <col min="51" max="51" width="21" style="26" customWidth="1"/>
    <col min="52" max="52" width="11.625" style="26" customWidth="1"/>
    <col min="53" max="53" width="5.625" style="26" customWidth="1"/>
    <col min="54" max="55" width="10.625" style="26" customWidth="1"/>
    <col min="56" max="56" width="5.625" style="26" customWidth="1"/>
    <col min="57" max="57" width="13.625" style="26" customWidth="1"/>
    <col min="58" max="58" width="13.75" style="26" customWidth="1"/>
    <col min="59" max="59" width="13" style="26" customWidth="1"/>
    <col min="60" max="60" width="18.5" style="26" customWidth="1"/>
    <col min="61" max="63" width="13.625" style="26" customWidth="1"/>
    <col min="64" max="64" width="8.375" style="26" customWidth="1"/>
    <col min="65" max="66" width="5.625" style="26" customWidth="1"/>
    <col min="67" max="67" width="15.625" style="26" customWidth="1"/>
    <col min="68" max="69" width="10.625" style="26" customWidth="1"/>
    <col min="70" max="70" width="5.625" style="26" customWidth="1"/>
    <col min="71" max="71" width="15.625" style="26" customWidth="1"/>
    <col min="72" max="72" width="7.25" style="26" customWidth="1"/>
    <col min="73" max="73" width="8.625" style="26" customWidth="1"/>
    <col min="74" max="76" width="10.625" style="26" customWidth="1"/>
    <col min="77" max="77" width="7.5" style="26" customWidth="1"/>
    <col min="78" max="78" width="11.625" style="26" customWidth="1"/>
    <col min="79" max="79" width="7.625" style="26" customWidth="1"/>
    <col min="80" max="80" width="4.25" style="26" customWidth="1"/>
    <col min="81" max="81" width="15.625" style="26" customWidth="1"/>
    <col min="82" max="82" width="7.625" style="26" customWidth="1"/>
    <col min="83" max="83" width="4.375" style="26" customWidth="1"/>
    <col min="84" max="84" width="15.625" style="26" customWidth="1"/>
    <col min="85" max="85" width="4.125" style="26" customWidth="1"/>
    <col min="86" max="86" width="15.625" style="26" customWidth="1"/>
    <col min="87" max="87" width="8.5" style="26" customWidth="1"/>
    <col min="88" max="88" width="5.375" style="26" customWidth="1"/>
    <col min="89" max="89" width="15.625" style="26" customWidth="1"/>
    <col min="90" max="90" width="8.5" style="26" customWidth="1"/>
    <col min="91" max="94" width="14.125" style="26" customWidth="1"/>
    <col min="95" max="95" width="10.625" style="26" customWidth="1"/>
    <col min="96" max="96" width="10.75" style="26" customWidth="1"/>
    <col min="97" max="97" width="18.75" style="26" customWidth="1"/>
    <col min="98" max="98" width="5.875" style="26" customWidth="1"/>
    <col min="99" max="99" width="15.625" style="26" customWidth="1"/>
    <col min="100" max="100" width="11.375" style="26" customWidth="1"/>
    <col min="101" max="101" width="6.375" style="26" customWidth="1"/>
    <col min="102" max="102" width="15.625" style="26" customWidth="1"/>
    <col min="103" max="103" width="11.25" style="26" customWidth="1"/>
    <col min="104" max="104" width="11.875" style="26" customWidth="1"/>
    <col min="105" max="105" width="9.625" style="26" customWidth="1"/>
    <col min="106" max="106" width="15.625" style="26" customWidth="1"/>
    <col min="107" max="107" width="12.625" style="26" customWidth="1"/>
    <col min="108" max="108" width="10.625" style="26" customWidth="1"/>
    <col min="109" max="110" width="15.625" style="26" customWidth="1"/>
    <col min="111" max="111" width="10.625" style="26" customWidth="1"/>
    <col min="112" max="112" width="10.5" style="26" customWidth="1"/>
    <col min="113" max="113" width="13.75" style="26" customWidth="1"/>
    <col min="114" max="114" width="19.75" style="26" customWidth="1"/>
    <col min="115" max="115" width="13.375" style="26" customWidth="1"/>
    <col min="116" max="116" width="19.75" style="26" customWidth="1"/>
    <col min="117" max="117" width="8.5" style="26" customWidth="1"/>
    <col min="118" max="118" width="10.625" style="26" customWidth="1"/>
    <col min="119" max="120" width="13.625" style="26" customWidth="1"/>
    <col min="121" max="121" width="10.625" style="26" customWidth="1"/>
    <col min="122" max="123" width="13.625" style="26" customWidth="1"/>
    <col min="124" max="124" width="10.625" style="26" customWidth="1"/>
    <col min="125" max="136" width="13.625" style="26" customWidth="1"/>
    <col min="137" max="137" width="16.625" style="26" customWidth="1"/>
    <col min="138" max="138" width="15.625" style="26" customWidth="1"/>
    <col min="139" max="139" width="10.625" style="26" customWidth="1"/>
    <col min="140" max="141" width="13.625" style="26" customWidth="1"/>
    <col min="142" max="143" width="15.625" style="26" customWidth="1"/>
    <col min="144" max="144" width="20.625" style="26" customWidth="1"/>
    <col min="145" max="16384" width="9" style="26"/>
  </cols>
  <sheetData>
    <row r="1" spans="2:144" x14ac:dyDescent="0.4">
      <c r="BM1" s="159"/>
      <c r="BN1" s="159"/>
      <c r="BO1" s="159"/>
      <c r="BP1" s="159"/>
      <c r="BQ1" s="159"/>
      <c r="BR1" s="159"/>
      <c r="BS1" s="159"/>
      <c r="CF1" s="159"/>
      <c r="CG1" s="159"/>
      <c r="CH1" s="159"/>
      <c r="CI1" s="159"/>
      <c r="CJ1" s="159"/>
      <c r="CK1" s="159"/>
      <c r="CL1" s="159"/>
    </row>
    <row r="2" spans="2:144" ht="20.45" customHeight="1" x14ac:dyDescent="0.4">
      <c r="B2" s="26" t="s">
        <v>421</v>
      </c>
    </row>
    <row r="3" spans="2:144" ht="24" customHeight="1" x14ac:dyDescent="0.4">
      <c r="B3" s="733" t="s">
        <v>619</v>
      </c>
      <c r="C3" s="733" t="s">
        <v>214</v>
      </c>
      <c r="D3" s="733" t="s">
        <v>215</v>
      </c>
      <c r="E3" s="664" t="s">
        <v>450</v>
      </c>
      <c r="F3" s="664" t="s">
        <v>216</v>
      </c>
      <c r="G3" s="664" t="s">
        <v>235</v>
      </c>
      <c r="H3" s="664" t="s">
        <v>620</v>
      </c>
      <c r="I3" s="736" t="s">
        <v>217</v>
      </c>
      <c r="J3" s="737"/>
      <c r="K3" s="738"/>
      <c r="L3" s="721" t="s">
        <v>218</v>
      </c>
      <c r="M3" s="724" t="s">
        <v>219</v>
      </c>
      <c r="N3" s="48" t="s">
        <v>220</v>
      </c>
      <c r="O3" s="31"/>
      <c r="P3" s="727" t="s">
        <v>243</v>
      </c>
      <c r="Q3" s="729" t="s">
        <v>244</v>
      </c>
      <c r="R3" s="730"/>
      <c r="S3" s="730"/>
      <c r="T3" s="730"/>
      <c r="U3" s="730"/>
      <c r="V3" s="730"/>
      <c r="W3" s="730"/>
      <c r="X3" s="730"/>
      <c r="Y3" s="730"/>
      <c r="Z3" s="730"/>
      <c r="AA3" s="730"/>
      <c r="AB3" s="730"/>
      <c r="AC3" s="730"/>
      <c r="AD3" s="730"/>
      <c r="AE3" s="730"/>
      <c r="AF3" s="730"/>
      <c r="AG3" s="730"/>
      <c r="AH3" s="730"/>
      <c r="AI3" s="731"/>
      <c r="AJ3" s="708" t="s">
        <v>476</v>
      </c>
      <c r="AK3" s="711" t="s">
        <v>282</v>
      </c>
      <c r="AL3" s="712"/>
      <c r="AM3" s="712"/>
      <c r="AN3" s="712"/>
      <c r="AO3" s="712"/>
      <c r="AP3" s="712"/>
      <c r="AQ3" s="712"/>
      <c r="AR3" s="713"/>
      <c r="AS3" s="612" t="s">
        <v>283</v>
      </c>
      <c r="AT3" s="657" t="s">
        <v>245</v>
      </c>
      <c r="AU3" s="658"/>
      <c r="AV3" s="658"/>
      <c r="AW3" s="658"/>
      <c r="AX3" s="659"/>
      <c r="AY3" s="714" t="s">
        <v>284</v>
      </c>
      <c r="AZ3" s="41" t="s">
        <v>246</v>
      </c>
      <c r="BA3" s="49" t="s">
        <v>285</v>
      </c>
      <c r="BB3" s="50"/>
      <c r="BC3" s="50"/>
      <c r="BD3" s="694" t="s">
        <v>646</v>
      </c>
      <c r="BE3" s="695"/>
      <c r="BF3" s="654" t="s">
        <v>286</v>
      </c>
      <c r="BG3" s="656"/>
      <c r="BH3" s="27" t="s">
        <v>451</v>
      </c>
      <c r="BI3" s="28"/>
      <c r="BJ3" s="29"/>
      <c r="BK3" s="30"/>
      <c r="BL3" s="31"/>
      <c r="BM3" s="29" t="s">
        <v>287</v>
      </c>
      <c r="BN3" s="156"/>
      <c r="BO3" s="29"/>
      <c r="BP3" s="29"/>
      <c r="BQ3" s="29"/>
      <c r="BR3" s="29"/>
      <c r="BS3" s="29"/>
      <c r="BT3" s="651" t="s">
        <v>288</v>
      </c>
      <c r="BU3" s="652"/>
      <c r="BV3" s="652"/>
      <c r="BW3" s="652"/>
      <c r="BX3" s="652"/>
      <c r="BY3" s="652"/>
      <c r="BZ3" s="652"/>
      <c r="CA3" s="652"/>
      <c r="CB3" s="652"/>
      <c r="CC3" s="652"/>
      <c r="CD3" s="652"/>
      <c r="CE3" s="652"/>
      <c r="CF3" s="653"/>
      <c r="CG3" s="33" t="s">
        <v>289</v>
      </c>
      <c r="CH3" s="52"/>
      <c r="CI3" s="53"/>
      <c r="CJ3" s="53"/>
      <c r="CK3" s="53"/>
      <c r="CL3" s="54"/>
      <c r="CM3" s="32" t="s">
        <v>566</v>
      </c>
      <c r="CN3" s="81"/>
      <c r="CO3" s="81"/>
      <c r="CP3" s="82"/>
      <c r="CQ3" s="55" t="s">
        <v>463</v>
      </c>
      <c r="CR3" s="34"/>
      <c r="CS3" s="29"/>
      <c r="CT3" s="28"/>
      <c r="CU3" s="28"/>
      <c r="CV3" s="28"/>
      <c r="CW3" s="28"/>
      <c r="CX3" s="28"/>
      <c r="CY3" s="28"/>
      <c r="CZ3" s="28"/>
      <c r="DA3" s="654" t="s">
        <v>221</v>
      </c>
      <c r="DB3" s="655"/>
      <c r="DC3" s="655"/>
      <c r="DD3" s="655"/>
      <c r="DE3" s="655"/>
      <c r="DF3" s="656"/>
      <c r="DG3" s="42" t="s">
        <v>247</v>
      </c>
      <c r="DH3" s="654" t="s">
        <v>248</v>
      </c>
      <c r="DI3" s="655"/>
      <c r="DJ3" s="655"/>
      <c r="DK3" s="655"/>
      <c r="DL3" s="655"/>
      <c r="DM3" s="51"/>
      <c r="DN3" s="657" t="s">
        <v>539</v>
      </c>
      <c r="DO3" s="658"/>
      <c r="DP3" s="658"/>
      <c r="DQ3" s="658"/>
      <c r="DR3" s="658"/>
      <c r="DS3" s="658"/>
      <c r="DT3" s="658"/>
      <c r="DU3" s="658"/>
      <c r="DV3" s="658"/>
      <c r="DW3" s="658"/>
      <c r="DX3" s="658"/>
      <c r="DY3" s="658"/>
      <c r="DZ3" s="658"/>
      <c r="EA3" s="658"/>
      <c r="EB3" s="658"/>
      <c r="EC3" s="658"/>
      <c r="ED3" s="658"/>
      <c r="EE3" s="658"/>
      <c r="EF3" s="658"/>
      <c r="EG3" s="658"/>
      <c r="EH3" s="659"/>
      <c r="EI3" s="614" t="s">
        <v>503</v>
      </c>
      <c r="EJ3" s="615"/>
      <c r="EK3" s="615"/>
      <c r="EL3" s="615"/>
      <c r="EM3" s="616"/>
      <c r="EN3" s="612" t="s">
        <v>222</v>
      </c>
    </row>
    <row r="4" spans="2:144" ht="39.75" customHeight="1" x14ac:dyDescent="0.4">
      <c r="B4" s="734"/>
      <c r="C4" s="734"/>
      <c r="D4" s="734"/>
      <c r="E4" s="665"/>
      <c r="F4" s="665"/>
      <c r="G4" s="665"/>
      <c r="H4" s="665"/>
      <c r="I4" s="664" t="s">
        <v>452</v>
      </c>
      <c r="J4" s="664" t="s">
        <v>223</v>
      </c>
      <c r="K4" s="664" t="s">
        <v>249</v>
      </c>
      <c r="L4" s="722"/>
      <c r="M4" s="725"/>
      <c r="N4" s="667" t="s">
        <v>453</v>
      </c>
      <c r="O4" s="667" t="s">
        <v>454</v>
      </c>
      <c r="P4" s="626"/>
      <c r="Q4" s="670" t="s">
        <v>290</v>
      </c>
      <c r="R4" s="673" t="s">
        <v>291</v>
      </c>
      <c r="S4" s="674"/>
      <c r="T4" s="674"/>
      <c r="U4" s="674"/>
      <c r="V4" s="674"/>
      <c r="W4" s="674"/>
      <c r="X4" s="674"/>
      <c r="Y4" s="674"/>
      <c r="Z4" s="674"/>
      <c r="AA4" s="674"/>
      <c r="AB4" s="674"/>
      <c r="AC4" s="674"/>
      <c r="AD4" s="674"/>
      <c r="AE4" s="674"/>
      <c r="AF4" s="674"/>
      <c r="AG4" s="674"/>
      <c r="AH4" s="674"/>
      <c r="AI4" s="675"/>
      <c r="AJ4" s="709"/>
      <c r="AK4" s="676" t="s">
        <v>252</v>
      </c>
      <c r="AL4" s="676" t="s">
        <v>253</v>
      </c>
      <c r="AM4" s="676" t="s">
        <v>254</v>
      </c>
      <c r="AN4" s="676" t="s">
        <v>255</v>
      </c>
      <c r="AO4" s="676" t="s">
        <v>15</v>
      </c>
      <c r="AP4" s="676" t="s">
        <v>292</v>
      </c>
      <c r="AQ4" s="679" t="s">
        <v>256</v>
      </c>
      <c r="AR4" s="43"/>
      <c r="AS4" s="640"/>
      <c r="AT4" s="682" t="s">
        <v>257</v>
      </c>
      <c r="AU4" s="617" t="s">
        <v>293</v>
      </c>
      <c r="AV4" s="619"/>
      <c r="AW4" s="690" t="s">
        <v>258</v>
      </c>
      <c r="AX4" s="691"/>
      <c r="AY4" s="715"/>
      <c r="AZ4" s="56"/>
      <c r="BA4" s="670" t="s">
        <v>294</v>
      </c>
      <c r="BB4" s="617" t="s">
        <v>295</v>
      </c>
      <c r="BC4" s="619"/>
      <c r="BD4" s="696" t="s">
        <v>296</v>
      </c>
      <c r="BE4" s="699" t="s">
        <v>297</v>
      </c>
      <c r="BF4" s="627" t="s">
        <v>457</v>
      </c>
      <c r="BG4" s="629"/>
      <c r="BH4" s="641" t="s">
        <v>224</v>
      </c>
      <c r="BI4" s="644" t="s">
        <v>444</v>
      </c>
      <c r="BJ4" s="637" t="s">
        <v>445</v>
      </c>
      <c r="BK4" s="646" t="s">
        <v>446</v>
      </c>
      <c r="BL4" s="637" t="s">
        <v>455</v>
      </c>
      <c r="BM4" s="637" t="s">
        <v>588</v>
      </c>
      <c r="BN4" s="618" t="s">
        <v>298</v>
      </c>
      <c r="BO4" s="619"/>
      <c r="BP4" s="648" t="s">
        <v>299</v>
      </c>
      <c r="BQ4" s="649"/>
      <c r="BR4" s="649"/>
      <c r="BS4" s="650"/>
      <c r="BT4" s="617" t="s">
        <v>300</v>
      </c>
      <c r="BU4" s="618"/>
      <c r="BV4" s="618"/>
      <c r="BW4" s="618"/>
      <c r="BX4" s="619"/>
      <c r="BY4" s="617" t="s">
        <v>301</v>
      </c>
      <c r="BZ4" s="619"/>
      <c r="CA4" s="617" t="s">
        <v>302</v>
      </c>
      <c r="CB4" s="618"/>
      <c r="CC4" s="619"/>
      <c r="CD4" s="617" t="s">
        <v>303</v>
      </c>
      <c r="CE4" s="618"/>
      <c r="CF4" s="619"/>
      <c r="CG4" s="617" t="s">
        <v>304</v>
      </c>
      <c r="CH4" s="618"/>
      <c r="CI4" s="619"/>
      <c r="CJ4" s="617" t="s">
        <v>305</v>
      </c>
      <c r="CK4" s="618"/>
      <c r="CL4" s="619"/>
      <c r="CM4" s="620" t="s">
        <v>567</v>
      </c>
      <c r="CN4" s="633"/>
      <c r="CO4" s="621"/>
      <c r="CP4" s="637" t="s">
        <v>489</v>
      </c>
      <c r="CQ4" s="685"/>
      <c r="CR4" s="686"/>
      <c r="CS4" s="687"/>
      <c r="CT4" s="617" t="s">
        <v>228</v>
      </c>
      <c r="CU4" s="618"/>
      <c r="CV4" s="618"/>
      <c r="CW4" s="618"/>
      <c r="CX4" s="618"/>
      <c r="CY4" s="618"/>
      <c r="CZ4" s="618"/>
      <c r="DA4" s="612" t="s">
        <v>225</v>
      </c>
      <c r="DB4" s="612" t="s">
        <v>226</v>
      </c>
      <c r="DC4" s="622" t="s">
        <v>227</v>
      </c>
      <c r="DD4" s="623"/>
      <c r="DE4" s="623"/>
      <c r="DF4" s="624"/>
      <c r="DG4" s="625" t="s">
        <v>259</v>
      </c>
      <c r="DH4" s="612" t="s">
        <v>568</v>
      </c>
      <c r="DI4" s="622" t="s">
        <v>260</v>
      </c>
      <c r="DJ4" s="623"/>
      <c r="DK4" s="623"/>
      <c r="DL4" s="623"/>
      <c r="DM4" s="57"/>
      <c r="DN4" s="627" t="s">
        <v>306</v>
      </c>
      <c r="DO4" s="628"/>
      <c r="DP4" s="629"/>
      <c r="DQ4" s="627" t="s">
        <v>307</v>
      </c>
      <c r="DR4" s="628"/>
      <c r="DS4" s="629"/>
      <c r="DT4" s="627" t="s">
        <v>538</v>
      </c>
      <c r="DU4" s="628"/>
      <c r="DV4" s="629"/>
      <c r="DW4" s="627" t="s">
        <v>458</v>
      </c>
      <c r="DX4" s="629"/>
      <c r="DY4" s="627" t="s">
        <v>540</v>
      </c>
      <c r="DZ4" s="629"/>
      <c r="EA4" s="627" t="s">
        <v>308</v>
      </c>
      <c r="EB4" s="629"/>
      <c r="EC4" s="627" t="s">
        <v>647</v>
      </c>
      <c r="ED4" s="629"/>
      <c r="EE4" s="627" t="s">
        <v>536</v>
      </c>
      <c r="EF4" s="629"/>
      <c r="EG4" s="612" t="s">
        <v>648</v>
      </c>
      <c r="EH4" s="612" t="s">
        <v>309</v>
      </c>
      <c r="EI4" s="627" t="s">
        <v>542</v>
      </c>
      <c r="EJ4" s="628"/>
      <c r="EK4" s="629"/>
      <c r="EL4" s="58"/>
      <c r="EM4" s="612" t="s">
        <v>309</v>
      </c>
      <c r="EN4" s="613"/>
    </row>
    <row r="5" spans="2:144" ht="93.75" customHeight="1" x14ac:dyDescent="0.4">
      <c r="B5" s="734"/>
      <c r="C5" s="734"/>
      <c r="D5" s="734"/>
      <c r="E5" s="665"/>
      <c r="F5" s="665"/>
      <c r="G5" s="665"/>
      <c r="H5" s="665"/>
      <c r="I5" s="665"/>
      <c r="J5" s="665"/>
      <c r="K5" s="665"/>
      <c r="L5" s="722"/>
      <c r="M5" s="725"/>
      <c r="N5" s="668"/>
      <c r="O5" s="668"/>
      <c r="P5" s="626"/>
      <c r="Q5" s="671"/>
      <c r="R5" s="688" t="s">
        <v>13</v>
      </c>
      <c r="S5" s="688" t="s">
        <v>229</v>
      </c>
      <c r="T5" s="688" t="s">
        <v>250</v>
      </c>
      <c r="U5" s="688" t="s">
        <v>310</v>
      </c>
      <c r="V5" s="688" t="s">
        <v>311</v>
      </c>
      <c r="W5" s="688" t="s">
        <v>312</v>
      </c>
      <c r="X5" s="688" t="s">
        <v>313</v>
      </c>
      <c r="Y5" s="719" t="s">
        <v>314</v>
      </c>
      <c r="Z5" s="688" t="s">
        <v>261</v>
      </c>
      <c r="AA5" s="688" t="s">
        <v>262</v>
      </c>
      <c r="AB5" s="717" t="s">
        <v>251</v>
      </c>
      <c r="AC5" s="688" t="s">
        <v>230</v>
      </c>
      <c r="AD5" s="688" t="s">
        <v>263</v>
      </c>
      <c r="AE5" s="688" t="s">
        <v>315</v>
      </c>
      <c r="AF5" s="688" t="s">
        <v>316</v>
      </c>
      <c r="AG5" s="688" t="s">
        <v>14</v>
      </c>
      <c r="AH5" s="688" t="s">
        <v>317</v>
      </c>
      <c r="AI5" s="688" t="s">
        <v>318</v>
      </c>
      <c r="AJ5" s="709"/>
      <c r="AK5" s="677"/>
      <c r="AL5" s="677"/>
      <c r="AM5" s="677"/>
      <c r="AN5" s="677"/>
      <c r="AO5" s="677"/>
      <c r="AP5" s="677"/>
      <c r="AQ5" s="680"/>
      <c r="AR5" s="704" t="s">
        <v>319</v>
      </c>
      <c r="AS5" s="612" t="s">
        <v>543</v>
      </c>
      <c r="AT5" s="683"/>
      <c r="AU5" s="59" t="s">
        <v>320</v>
      </c>
      <c r="AV5" s="59" t="s">
        <v>321</v>
      </c>
      <c r="AW5" s="692"/>
      <c r="AX5" s="693"/>
      <c r="AY5" s="715"/>
      <c r="AZ5" s="44" t="s">
        <v>459</v>
      </c>
      <c r="BA5" s="671"/>
      <c r="BB5" s="612" t="s">
        <v>460</v>
      </c>
      <c r="BC5" s="706" t="s">
        <v>461</v>
      </c>
      <c r="BD5" s="697"/>
      <c r="BE5" s="700"/>
      <c r="BF5" s="702"/>
      <c r="BG5" s="703"/>
      <c r="BH5" s="642"/>
      <c r="BI5" s="645"/>
      <c r="BJ5" s="639"/>
      <c r="BK5" s="647"/>
      <c r="BL5" s="638"/>
      <c r="BM5" s="638"/>
      <c r="BN5" s="633" t="s">
        <v>322</v>
      </c>
      <c r="BO5" s="621"/>
      <c r="BP5" s="59" t="s">
        <v>323</v>
      </c>
      <c r="BQ5" s="59" t="s">
        <v>323</v>
      </c>
      <c r="BR5" s="620" t="s">
        <v>324</v>
      </c>
      <c r="BS5" s="621"/>
      <c r="BT5" s="59" t="s">
        <v>544</v>
      </c>
      <c r="BU5" s="78" t="s">
        <v>478</v>
      </c>
      <c r="BV5" s="59" t="s">
        <v>485</v>
      </c>
      <c r="BW5" s="59" t="s">
        <v>480</v>
      </c>
      <c r="BX5" s="59" t="s">
        <v>487</v>
      </c>
      <c r="BY5" s="59" t="s">
        <v>545</v>
      </c>
      <c r="BZ5" s="59" t="s">
        <v>325</v>
      </c>
      <c r="CA5" s="59" t="s">
        <v>546</v>
      </c>
      <c r="CB5" s="620" t="s">
        <v>326</v>
      </c>
      <c r="CC5" s="621"/>
      <c r="CD5" s="59" t="s">
        <v>547</v>
      </c>
      <c r="CE5" s="620" t="s">
        <v>327</v>
      </c>
      <c r="CF5" s="621"/>
      <c r="CG5" s="620" t="s">
        <v>328</v>
      </c>
      <c r="CH5" s="621"/>
      <c r="CI5" s="98" t="s">
        <v>571</v>
      </c>
      <c r="CJ5" s="620" t="s">
        <v>329</v>
      </c>
      <c r="CK5" s="621"/>
      <c r="CL5" s="59" t="s">
        <v>330</v>
      </c>
      <c r="CM5" s="634"/>
      <c r="CN5" s="635"/>
      <c r="CO5" s="636"/>
      <c r="CP5" s="638"/>
      <c r="CQ5" s="660" t="s">
        <v>234</v>
      </c>
      <c r="CR5" s="662" t="s">
        <v>474</v>
      </c>
      <c r="CS5" s="663"/>
      <c r="CT5" s="620" t="s">
        <v>235</v>
      </c>
      <c r="CU5" s="621"/>
      <c r="CV5" s="612" t="s">
        <v>456</v>
      </c>
      <c r="CW5" s="620" t="s">
        <v>236</v>
      </c>
      <c r="CX5" s="621"/>
      <c r="CY5" s="637" t="s">
        <v>237</v>
      </c>
      <c r="CZ5" s="637" t="s">
        <v>238</v>
      </c>
      <c r="DA5" s="613"/>
      <c r="DB5" s="613"/>
      <c r="DC5" s="612" t="s">
        <v>231</v>
      </c>
      <c r="DD5" s="627" t="s">
        <v>232</v>
      </c>
      <c r="DE5" s="629"/>
      <c r="DF5" s="612" t="s">
        <v>233</v>
      </c>
      <c r="DG5" s="626"/>
      <c r="DH5" s="613"/>
      <c r="DI5" s="622" t="s">
        <v>264</v>
      </c>
      <c r="DJ5" s="624"/>
      <c r="DK5" s="622" t="s">
        <v>265</v>
      </c>
      <c r="DL5" s="624"/>
      <c r="DM5" s="612" t="s">
        <v>266</v>
      </c>
      <c r="DN5" s="630"/>
      <c r="DO5" s="631"/>
      <c r="DP5" s="632"/>
      <c r="DQ5" s="630"/>
      <c r="DR5" s="631"/>
      <c r="DS5" s="632"/>
      <c r="DT5" s="630"/>
      <c r="DU5" s="631"/>
      <c r="DV5" s="632"/>
      <c r="DW5" s="630"/>
      <c r="DX5" s="632"/>
      <c r="DY5" s="630"/>
      <c r="DZ5" s="632"/>
      <c r="EA5" s="630"/>
      <c r="EB5" s="632"/>
      <c r="EC5" s="630"/>
      <c r="ED5" s="632"/>
      <c r="EE5" s="630"/>
      <c r="EF5" s="632"/>
      <c r="EG5" s="613"/>
      <c r="EH5" s="613"/>
      <c r="EI5" s="630"/>
      <c r="EJ5" s="631"/>
      <c r="EK5" s="632"/>
      <c r="EL5" s="60" t="s">
        <v>331</v>
      </c>
      <c r="EM5" s="613"/>
      <c r="EN5" s="613"/>
    </row>
    <row r="6" spans="2:144" ht="82.5" customHeight="1" x14ac:dyDescent="0.4">
      <c r="B6" s="735"/>
      <c r="C6" s="735"/>
      <c r="D6" s="735"/>
      <c r="E6" s="666"/>
      <c r="F6" s="666"/>
      <c r="G6" s="666"/>
      <c r="H6" s="666"/>
      <c r="I6" s="666"/>
      <c r="J6" s="666"/>
      <c r="K6" s="666"/>
      <c r="L6" s="723"/>
      <c r="M6" s="726"/>
      <c r="N6" s="669"/>
      <c r="O6" s="669"/>
      <c r="P6" s="728"/>
      <c r="Q6" s="672"/>
      <c r="R6" s="689"/>
      <c r="S6" s="689"/>
      <c r="T6" s="689"/>
      <c r="U6" s="689"/>
      <c r="V6" s="689"/>
      <c r="W6" s="689"/>
      <c r="X6" s="689"/>
      <c r="Y6" s="720"/>
      <c r="Z6" s="689"/>
      <c r="AA6" s="689"/>
      <c r="AB6" s="718"/>
      <c r="AC6" s="689"/>
      <c r="AD6" s="689"/>
      <c r="AE6" s="689"/>
      <c r="AF6" s="689"/>
      <c r="AG6" s="689"/>
      <c r="AH6" s="689"/>
      <c r="AI6" s="689"/>
      <c r="AJ6" s="710"/>
      <c r="AK6" s="678"/>
      <c r="AL6" s="678"/>
      <c r="AM6" s="678"/>
      <c r="AN6" s="678"/>
      <c r="AO6" s="678"/>
      <c r="AP6" s="678"/>
      <c r="AQ6" s="681"/>
      <c r="AR6" s="705"/>
      <c r="AS6" s="640"/>
      <c r="AT6" s="684"/>
      <c r="AU6" s="61" t="s">
        <v>332</v>
      </c>
      <c r="AV6" s="61" t="s">
        <v>332</v>
      </c>
      <c r="AW6" s="39"/>
      <c r="AX6" s="66" t="s">
        <v>267</v>
      </c>
      <c r="AY6" s="716"/>
      <c r="AZ6" s="62"/>
      <c r="BA6" s="672"/>
      <c r="BB6" s="640"/>
      <c r="BC6" s="707"/>
      <c r="BD6" s="698"/>
      <c r="BE6" s="701"/>
      <c r="BF6" s="63"/>
      <c r="BG6" s="95" t="s">
        <v>462</v>
      </c>
      <c r="BH6" s="643"/>
      <c r="BI6" s="25" t="s">
        <v>447</v>
      </c>
      <c r="BJ6" s="25" t="s">
        <v>448</v>
      </c>
      <c r="BK6" s="25" t="s">
        <v>449</v>
      </c>
      <c r="BL6" s="639"/>
      <c r="BM6" s="639"/>
      <c r="BN6" s="39"/>
      <c r="BO6" s="66" t="s">
        <v>333</v>
      </c>
      <c r="BP6" s="80" t="s">
        <v>570</v>
      </c>
      <c r="BQ6" s="80" t="s">
        <v>477</v>
      </c>
      <c r="BR6" s="39"/>
      <c r="BS6" s="66" t="s">
        <v>334</v>
      </c>
      <c r="BT6" s="65"/>
      <c r="BU6" s="79" t="s">
        <v>479</v>
      </c>
      <c r="BV6" s="80" t="s">
        <v>486</v>
      </c>
      <c r="BW6" s="80" t="s">
        <v>481</v>
      </c>
      <c r="BX6" s="80"/>
      <c r="BY6" s="65"/>
      <c r="BZ6" s="65"/>
      <c r="CA6" s="65"/>
      <c r="CB6" s="39"/>
      <c r="CC6" s="66" t="s">
        <v>335</v>
      </c>
      <c r="CD6" s="65"/>
      <c r="CE6" s="39"/>
      <c r="CF6" s="66" t="s">
        <v>335</v>
      </c>
      <c r="CG6" s="39"/>
      <c r="CH6" s="66" t="s">
        <v>336</v>
      </c>
      <c r="CI6" s="65"/>
      <c r="CJ6" s="39"/>
      <c r="CK6" s="66" t="s">
        <v>337</v>
      </c>
      <c r="CL6" s="65"/>
      <c r="CM6" s="83"/>
      <c r="CN6" s="165" t="s">
        <v>606</v>
      </c>
      <c r="CO6" s="166" t="s">
        <v>490</v>
      </c>
      <c r="CP6" s="639"/>
      <c r="CQ6" s="661"/>
      <c r="CR6" s="37" t="s">
        <v>239</v>
      </c>
      <c r="CS6" s="38" t="s">
        <v>240</v>
      </c>
      <c r="CT6" s="39"/>
      <c r="CU6" s="89" t="s">
        <v>241</v>
      </c>
      <c r="CV6" s="640"/>
      <c r="CW6" s="39"/>
      <c r="CX6" s="66" t="s">
        <v>242</v>
      </c>
      <c r="CY6" s="639"/>
      <c r="CZ6" s="639"/>
      <c r="DA6" s="640"/>
      <c r="DB6" s="640"/>
      <c r="DC6" s="640"/>
      <c r="DD6" s="35"/>
      <c r="DE6" s="36" t="s">
        <v>475</v>
      </c>
      <c r="DF6" s="640"/>
      <c r="DG6" s="46" t="s">
        <v>268</v>
      </c>
      <c r="DH6" s="97" t="s">
        <v>569</v>
      </c>
      <c r="DI6" s="46" t="s">
        <v>269</v>
      </c>
      <c r="DJ6" s="46" t="s">
        <v>270</v>
      </c>
      <c r="DK6" s="46" t="s">
        <v>271</v>
      </c>
      <c r="DL6" s="46" t="s">
        <v>272</v>
      </c>
      <c r="DM6" s="640"/>
      <c r="DN6" s="45" t="s">
        <v>338</v>
      </c>
      <c r="DO6" s="47" t="s">
        <v>339</v>
      </c>
      <c r="DP6" s="47" t="s">
        <v>17</v>
      </c>
      <c r="DQ6" s="45" t="s">
        <v>338</v>
      </c>
      <c r="DR6" s="47" t="s">
        <v>339</v>
      </c>
      <c r="DS6" s="47" t="s">
        <v>17</v>
      </c>
      <c r="DT6" s="45" t="s">
        <v>338</v>
      </c>
      <c r="DU6" s="47" t="s">
        <v>339</v>
      </c>
      <c r="DV6" s="64" t="s">
        <v>17</v>
      </c>
      <c r="DW6" s="47" t="s">
        <v>339</v>
      </c>
      <c r="DX6" s="64" t="s">
        <v>17</v>
      </c>
      <c r="DY6" s="47" t="s">
        <v>339</v>
      </c>
      <c r="DZ6" s="64" t="s">
        <v>17</v>
      </c>
      <c r="EA6" s="47" t="s">
        <v>339</v>
      </c>
      <c r="EB6" s="64" t="s">
        <v>17</v>
      </c>
      <c r="EC6" s="64" t="s">
        <v>16</v>
      </c>
      <c r="ED6" s="64" t="s">
        <v>340</v>
      </c>
      <c r="EE6" s="47" t="s">
        <v>339</v>
      </c>
      <c r="EF6" s="64" t="s">
        <v>17</v>
      </c>
      <c r="EG6" s="94" t="s">
        <v>541</v>
      </c>
      <c r="EH6" s="640"/>
      <c r="EI6" s="45" t="s">
        <v>341</v>
      </c>
      <c r="EJ6" s="47" t="s">
        <v>339</v>
      </c>
      <c r="EK6" s="47" t="s">
        <v>17</v>
      </c>
      <c r="EL6" s="45"/>
      <c r="EM6" s="640"/>
      <c r="EN6" s="640"/>
    </row>
    <row r="7" spans="2:144" x14ac:dyDescent="0.4">
      <c r="B7" s="171" t="s">
        <v>18</v>
      </c>
      <c r="C7" s="171" t="s">
        <v>19</v>
      </c>
      <c r="D7" s="171" t="s">
        <v>20</v>
      </c>
      <c r="E7" s="171" t="s">
        <v>198</v>
      </c>
      <c r="F7" s="171" t="s">
        <v>21</v>
      </c>
      <c r="G7" s="171" t="s">
        <v>22</v>
      </c>
      <c r="H7" s="171" t="s">
        <v>199</v>
      </c>
      <c r="I7" s="171" t="s">
        <v>200</v>
      </c>
      <c r="J7" s="171" t="s">
        <v>201</v>
      </c>
      <c r="K7" s="171" t="s">
        <v>605</v>
      </c>
      <c r="L7" s="171" t="s">
        <v>609</v>
      </c>
      <c r="M7" s="172" t="s">
        <v>610</v>
      </c>
      <c r="N7" s="173" t="s">
        <v>202</v>
      </c>
      <c r="O7" s="173" t="s">
        <v>203</v>
      </c>
      <c r="P7" s="173" t="s">
        <v>273</v>
      </c>
      <c r="Q7" s="171" t="s">
        <v>25</v>
      </c>
      <c r="R7" s="171" t="s">
        <v>26</v>
      </c>
      <c r="S7" s="171" t="s">
        <v>27</v>
      </c>
      <c r="T7" s="171" t="s">
        <v>28</v>
      </c>
      <c r="U7" s="171" t="s">
        <v>29</v>
      </c>
      <c r="V7" s="171" t="s">
        <v>274</v>
      </c>
      <c r="W7" s="171" t="s">
        <v>342</v>
      </c>
      <c r="X7" s="171" t="s">
        <v>343</v>
      </c>
      <c r="Y7" s="171" t="s">
        <v>344</v>
      </c>
      <c r="Z7" s="171" t="s">
        <v>345</v>
      </c>
      <c r="AA7" s="171" t="s">
        <v>346</v>
      </c>
      <c r="AB7" s="171" t="s">
        <v>347</v>
      </c>
      <c r="AC7" s="171" t="s">
        <v>348</v>
      </c>
      <c r="AD7" s="171" t="s">
        <v>349</v>
      </c>
      <c r="AE7" s="171" t="s">
        <v>350</v>
      </c>
      <c r="AF7" s="171" t="s">
        <v>351</v>
      </c>
      <c r="AG7" s="171" t="s">
        <v>352</v>
      </c>
      <c r="AH7" s="171" t="s">
        <v>353</v>
      </c>
      <c r="AI7" s="171" t="s">
        <v>354</v>
      </c>
      <c r="AJ7" s="171" t="s">
        <v>30</v>
      </c>
      <c r="AK7" s="172" t="s">
        <v>275</v>
      </c>
      <c r="AL7" s="172" t="s">
        <v>276</v>
      </c>
      <c r="AM7" s="172" t="s">
        <v>277</v>
      </c>
      <c r="AN7" s="172" t="s">
        <v>278</v>
      </c>
      <c r="AO7" s="172" t="s">
        <v>279</v>
      </c>
      <c r="AP7" s="172" t="s">
        <v>280</v>
      </c>
      <c r="AQ7" s="172" t="s">
        <v>281</v>
      </c>
      <c r="AR7" s="172" t="s">
        <v>355</v>
      </c>
      <c r="AS7" s="171" t="s">
        <v>104</v>
      </c>
      <c r="AT7" s="173" t="s">
        <v>32</v>
      </c>
      <c r="AU7" s="173" t="s">
        <v>33</v>
      </c>
      <c r="AV7" s="173" t="s">
        <v>34</v>
      </c>
      <c r="AW7" s="173" t="s">
        <v>35</v>
      </c>
      <c r="AX7" s="173" t="s">
        <v>36</v>
      </c>
      <c r="AY7" s="173" t="s">
        <v>611</v>
      </c>
      <c r="AZ7" s="171" t="s">
        <v>37</v>
      </c>
      <c r="BA7" s="171" t="s">
        <v>38</v>
      </c>
      <c r="BB7" s="171" t="s">
        <v>39</v>
      </c>
      <c r="BC7" s="171" t="s">
        <v>40</v>
      </c>
      <c r="BD7" s="171" t="s">
        <v>41</v>
      </c>
      <c r="BE7" s="171" t="s">
        <v>42</v>
      </c>
      <c r="BF7" s="171" t="s">
        <v>43</v>
      </c>
      <c r="BG7" s="171" t="s">
        <v>44</v>
      </c>
      <c r="BH7" s="173" t="s">
        <v>45</v>
      </c>
      <c r="BI7" s="173" t="s">
        <v>612</v>
      </c>
      <c r="BJ7" s="173" t="s">
        <v>441</v>
      </c>
      <c r="BK7" s="173" t="s">
        <v>442</v>
      </c>
      <c r="BL7" s="173" t="s">
        <v>443</v>
      </c>
      <c r="BM7" s="173" t="s">
        <v>356</v>
      </c>
      <c r="BN7" s="173" t="s">
        <v>357</v>
      </c>
      <c r="BO7" s="173" t="s">
        <v>358</v>
      </c>
      <c r="BP7" s="173" t="s">
        <v>359</v>
      </c>
      <c r="BQ7" s="173" t="s">
        <v>360</v>
      </c>
      <c r="BR7" s="173" t="s">
        <v>361</v>
      </c>
      <c r="BS7" s="173" t="s">
        <v>613</v>
      </c>
      <c r="BT7" s="173" t="s">
        <v>362</v>
      </c>
      <c r="BU7" s="173" t="s">
        <v>363</v>
      </c>
      <c r="BV7" s="173" t="s">
        <v>364</v>
      </c>
      <c r="BW7" s="173" t="s">
        <v>365</v>
      </c>
      <c r="BX7" s="173" t="s">
        <v>366</v>
      </c>
      <c r="BY7" s="173" t="s">
        <v>367</v>
      </c>
      <c r="BZ7" s="173" t="s">
        <v>368</v>
      </c>
      <c r="CA7" s="173" t="s">
        <v>369</v>
      </c>
      <c r="CB7" s="173" t="s">
        <v>370</v>
      </c>
      <c r="CC7" s="173" t="s">
        <v>371</v>
      </c>
      <c r="CD7" s="173" t="s">
        <v>372</v>
      </c>
      <c r="CE7" s="173" t="s">
        <v>373</v>
      </c>
      <c r="CF7" s="173" t="s">
        <v>614</v>
      </c>
      <c r="CG7" s="173" t="s">
        <v>374</v>
      </c>
      <c r="CH7" s="173" t="s">
        <v>375</v>
      </c>
      <c r="CI7" s="173" t="s">
        <v>376</v>
      </c>
      <c r="CJ7" s="173" t="s">
        <v>377</v>
      </c>
      <c r="CK7" s="173" t="s">
        <v>378</v>
      </c>
      <c r="CL7" s="173" t="s">
        <v>379</v>
      </c>
      <c r="CM7" s="173" t="s">
        <v>491</v>
      </c>
      <c r="CN7" s="173" t="s">
        <v>615</v>
      </c>
      <c r="CO7" s="173" t="s">
        <v>616</v>
      </c>
      <c r="CP7" s="173" t="s">
        <v>617</v>
      </c>
      <c r="CQ7" s="173" t="s">
        <v>204</v>
      </c>
      <c r="CR7" s="173" t="s">
        <v>205</v>
      </c>
      <c r="CS7" s="173" t="s">
        <v>206</v>
      </c>
      <c r="CT7" s="173" t="s">
        <v>207</v>
      </c>
      <c r="CU7" s="173" t="s">
        <v>208</v>
      </c>
      <c r="CV7" s="173" t="s">
        <v>209</v>
      </c>
      <c r="CW7" s="173" t="s">
        <v>210</v>
      </c>
      <c r="CX7" s="173" t="s">
        <v>211</v>
      </c>
      <c r="CY7" s="173" t="s">
        <v>212</v>
      </c>
      <c r="CZ7" s="173" t="s">
        <v>213</v>
      </c>
      <c r="DA7" s="171" t="s">
        <v>46</v>
      </c>
      <c r="DB7" s="171" t="s">
        <v>47</v>
      </c>
      <c r="DC7" s="171" t="s">
        <v>48</v>
      </c>
      <c r="DD7" s="171" t="s">
        <v>49</v>
      </c>
      <c r="DE7" s="171" t="s">
        <v>50</v>
      </c>
      <c r="DF7" s="171" t="s">
        <v>51</v>
      </c>
      <c r="DG7" s="171" t="s">
        <v>380</v>
      </c>
      <c r="DH7" s="171" t="s">
        <v>52</v>
      </c>
      <c r="DI7" s="171" t="s">
        <v>53</v>
      </c>
      <c r="DJ7" s="171" t="s">
        <v>54</v>
      </c>
      <c r="DK7" s="171" t="s">
        <v>55</v>
      </c>
      <c r="DL7" s="171" t="s">
        <v>56</v>
      </c>
      <c r="DM7" s="171" t="s">
        <v>57</v>
      </c>
      <c r="DN7" s="173" t="s">
        <v>58</v>
      </c>
      <c r="DO7" s="173" t="s">
        <v>59</v>
      </c>
      <c r="DP7" s="173" t="s">
        <v>60</v>
      </c>
      <c r="DQ7" s="173" t="s">
        <v>61</v>
      </c>
      <c r="DR7" s="173" t="s">
        <v>381</v>
      </c>
      <c r="DS7" s="173" t="s">
        <v>382</v>
      </c>
      <c r="DT7" s="173" t="s">
        <v>383</v>
      </c>
      <c r="DU7" s="173" t="s">
        <v>384</v>
      </c>
      <c r="DV7" s="173" t="s">
        <v>385</v>
      </c>
      <c r="DW7" s="173" t="s">
        <v>386</v>
      </c>
      <c r="DX7" s="173" t="s">
        <v>387</v>
      </c>
      <c r="DY7" s="173" t="s">
        <v>388</v>
      </c>
      <c r="DZ7" s="173" t="s">
        <v>389</v>
      </c>
      <c r="EA7" s="173" t="s">
        <v>390</v>
      </c>
      <c r="EB7" s="173" t="s">
        <v>391</v>
      </c>
      <c r="EC7" s="173" t="s">
        <v>392</v>
      </c>
      <c r="ED7" s="173" t="s">
        <v>393</v>
      </c>
      <c r="EE7" s="173" t="s">
        <v>394</v>
      </c>
      <c r="EF7" s="173" t="s">
        <v>395</v>
      </c>
      <c r="EG7" s="173" t="s">
        <v>396</v>
      </c>
      <c r="EH7" s="173" t="s">
        <v>397</v>
      </c>
      <c r="EI7" s="171" t="s">
        <v>466</v>
      </c>
      <c r="EJ7" s="171" t="s">
        <v>62</v>
      </c>
      <c r="EK7" s="171" t="s">
        <v>63</v>
      </c>
      <c r="EL7" s="171" t="s">
        <v>64</v>
      </c>
      <c r="EM7" s="171" t="s">
        <v>65</v>
      </c>
      <c r="EN7" s="171" t="s">
        <v>618</v>
      </c>
    </row>
    <row r="8" spans="2:144" x14ac:dyDescent="0.4">
      <c r="B8" s="75"/>
      <c r="C8" s="75"/>
      <c r="D8" s="75"/>
      <c r="E8" s="40" t="str">
        <f>IF(書面形式!E7="","",書面形式!E7)</f>
        <v/>
      </c>
      <c r="F8" s="40" t="str">
        <f>IF(書面形式!E16="","",書面形式!E16)</f>
        <v/>
      </c>
      <c r="G8" s="40" t="str">
        <f>IF(書面形式!E18="","",書面形式!E18)</f>
        <v/>
      </c>
      <c r="H8" s="168" t="str">
        <f>IF(書面形式!G20="","",書面形式!G20)</f>
        <v/>
      </c>
      <c r="I8" s="87" t="str">
        <f>IF(書面形式!G21="","",書面形式!G21)</f>
        <v/>
      </c>
      <c r="J8" s="40" t="str">
        <f>IF(書面形式!H22="","",書面形式!H22)</f>
        <v/>
      </c>
      <c r="K8" s="40" t="str">
        <f>IF(書面形式!J22="","",書面形式!J22)</f>
        <v/>
      </c>
      <c r="L8" s="40" t="str">
        <f>IF(書面形式!G24="","",書面形式!G24)</f>
        <v/>
      </c>
      <c r="M8" s="40" t="str">
        <f>IF(書面形式!G26="","",書面形式!G26)</f>
        <v/>
      </c>
      <c r="N8" s="40" t="str">
        <f>IF(書面形式!E29="","",書面形式!E29)</f>
        <v/>
      </c>
      <c r="O8" s="40" t="str">
        <f>IF(書面形式!E30="","",書面形式!E30)</f>
        <v/>
      </c>
      <c r="P8" s="40" t="str">
        <f>IF(書面形式!G32="","",書面形式!G32)</f>
        <v/>
      </c>
      <c r="Q8" s="40" t="str">
        <f>IF(書面形式!C44="","",書面形式!C44)</f>
        <v/>
      </c>
      <c r="R8" s="40" t="str">
        <f>IF(書面形式!D44="","",書面形式!D44)</f>
        <v/>
      </c>
      <c r="S8" s="40" t="str">
        <f>IF(書面形式!E44="","",書面形式!E44)</f>
        <v/>
      </c>
      <c r="T8" s="40" t="str">
        <f>IF(書面形式!F44="","",書面形式!F44)</f>
        <v/>
      </c>
      <c r="U8" s="40" t="str">
        <f>IF(書面形式!G44="","",書面形式!G44)</f>
        <v/>
      </c>
      <c r="V8" s="40" t="str">
        <f>IF(書面形式!H44="","",書面形式!H44)</f>
        <v/>
      </c>
      <c r="W8" s="40" t="str">
        <f>IF(書面形式!I44="","",書面形式!I44)</f>
        <v/>
      </c>
      <c r="X8" s="40" t="str">
        <f>IF(書面形式!J44="","",書面形式!J44)</f>
        <v/>
      </c>
      <c r="Y8" s="40" t="str">
        <f>IF(書面形式!C46="","",書面形式!C46)</f>
        <v/>
      </c>
      <c r="Z8" s="40" t="str">
        <f>IF(書面形式!D46="","",書面形式!D46)</f>
        <v/>
      </c>
      <c r="AA8" s="40" t="str">
        <f>IF(書面形式!E46="","",書面形式!E46)</f>
        <v/>
      </c>
      <c r="AB8" s="40" t="str">
        <f>IF(書面形式!F46="","",書面形式!F46)</f>
        <v/>
      </c>
      <c r="AC8" s="40" t="str">
        <f>IF(書面形式!G46="","",書面形式!G46)</f>
        <v/>
      </c>
      <c r="AD8" s="40" t="str">
        <f>IF(書面形式!H46="","",書面形式!H46)</f>
        <v/>
      </c>
      <c r="AE8" s="40" t="str">
        <f>IF(書面形式!I46="","",書面形式!I46)</f>
        <v/>
      </c>
      <c r="AF8" s="40" t="str">
        <f>IF(書面形式!J46="","",書面形式!J46)</f>
        <v/>
      </c>
      <c r="AG8" s="40" t="str">
        <f>IF(書面形式!C48="","",書面形式!C48)</f>
        <v/>
      </c>
      <c r="AH8" s="40" t="str">
        <f>IF(書面形式!D48="","",書面形式!D48)</f>
        <v/>
      </c>
      <c r="AI8" s="40" t="str">
        <f>IF(書面形式!E48="","",書面形式!E48)</f>
        <v/>
      </c>
      <c r="AJ8" s="40" t="str">
        <f>IF(書面形式!E50="","",書面形式!E50)</f>
        <v/>
      </c>
      <c r="AK8" s="40" t="str">
        <f>IF(書面形式!C54="","",書面形式!C54)</f>
        <v/>
      </c>
      <c r="AL8" s="40" t="str">
        <f>IF(書面形式!D54="","",書面形式!D54)</f>
        <v/>
      </c>
      <c r="AM8" s="40" t="str">
        <f>IF(書面形式!E54="","",書面形式!E54)</f>
        <v/>
      </c>
      <c r="AN8" s="40" t="str">
        <f>IF(書面形式!F54="","",書面形式!F54)</f>
        <v/>
      </c>
      <c r="AO8" s="40" t="str">
        <f>IF(書面形式!G54="","",書面形式!G54)</f>
        <v/>
      </c>
      <c r="AP8" s="40" t="str">
        <f>IF(書面形式!H54="","",書面形式!H54)</f>
        <v/>
      </c>
      <c r="AQ8" s="40" t="str">
        <f>IF(書面形式!I54="","",書面形式!I54)</f>
        <v/>
      </c>
      <c r="AR8" s="40" t="str">
        <f>IF(書面形式!G55="","",書面形式!G55)</f>
        <v/>
      </c>
      <c r="AS8" s="40" t="str">
        <f>IF(書面形式!F57="","",書面形式!F57)</f>
        <v/>
      </c>
      <c r="AT8" s="40" t="str">
        <f>IF(書面形式!G59="","",書面形式!G59)</f>
        <v/>
      </c>
      <c r="AU8" s="40" t="str">
        <f>IF(書面形式!H70="","",書面形式!H70)</f>
        <v/>
      </c>
      <c r="AV8" s="40" t="str">
        <f>IF(書面形式!H71="","",書面形式!H71)</f>
        <v/>
      </c>
      <c r="AW8" s="40" t="str">
        <f>IF(書面形式!H61="○","a ","")&amp;IF(書面形式!H62="○","b ","")&amp;IF(書面形式!H63="○","c ","")&amp;IF(書面形式!H64="○","d ","")&amp;IF(書面形式!H65="○","e ","")&amp;IF(書面形式!H66="○","f ","")&amp;IF(書面形式!H67="○","g ","")</f>
        <v/>
      </c>
      <c r="AX8" s="40" t="str">
        <f>IF(書面形式!H68="","",書面形式!H68)</f>
        <v/>
      </c>
      <c r="AY8" s="40" t="str">
        <f>IF(書面形式!H72="","",書面形式!H72)</f>
        <v/>
      </c>
      <c r="AZ8" s="40" t="str">
        <f>IF(書面形式!H73="","",書面形式!H73)</f>
        <v/>
      </c>
      <c r="BA8" s="40" t="str">
        <f>IF(書面形式!I75="","",書面形式!I75)</f>
        <v/>
      </c>
      <c r="BB8" s="40" t="str">
        <f>IF(書面形式!H76="","",書面形式!H76)</f>
        <v/>
      </c>
      <c r="BC8" s="40" t="str">
        <f>IF(書面形式!H77="","",書面形式!H77)</f>
        <v/>
      </c>
      <c r="BD8" s="40" t="str">
        <f>IF(書面形式!I79="","",書面形式!I79)</f>
        <v/>
      </c>
      <c r="BE8" s="40" t="str">
        <f>IF(書面形式!G80="","",書面形式!G80)</f>
        <v/>
      </c>
      <c r="BF8" s="40" t="str">
        <f>IF(書面形式!H82="","",書面形式!H82)</f>
        <v/>
      </c>
      <c r="BG8" s="40" t="str">
        <f>IF(書面形式!H83="","",書面形式!H83)</f>
        <v/>
      </c>
      <c r="BH8" s="40" t="str">
        <f>IF(書面形式!H85="","",書面形式!H85)</f>
        <v/>
      </c>
      <c r="BI8" s="87" t="str">
        <f>IF(書面形式!C87="","",書面形式!C87)</f>
        <v/>
      </c>
      <c r="BJ8" s="88" t="str">
        <f>IF(書面形式!E87="","",書面形式!E87)</f>
        <v/>
      </c>
      <c r="BK8" s="87" t="str">
        <f>IF(書面形式!G87="","",書面形式!G87)</f>
        <v/>
      </c>
      <c r="BL8" s="40" t="str">
        <f>IF(書面形式!I88="","",書面形式!I88)</f>
        <v/>
      </c>
      <c r="BM8" s="40" t="str">
        <f>IF(書面形式!I160="","",書面形式!I160)</f>
        <v/>
      </c>
      <c r="BN8" s="40" t="str">
        <f>IF(書面形式!I162="○","a ","")&amp;IF(書面形式!I163="○","b ","")&amp;IF(書面形式!I164="○","c ","")&amp;IF(書面形式!I165="○","d ","")&amp;IF(書面形式!I166="○","e ","")&amp;IF(書面形式!I167="○","f ","")</f>
        <v/>
      </c>
      <c r="BO8" s="40" t="str">
        <f>IF(書面形式!H168="","",書面形式!H168)</f>
        <v/>
      </c>
      <c r="BP8" s="40" t="str">
        <f>IF(書面形式!H170="","",書面形式!H170)</f>
        <v/>
      </c>
      <c r="BQ8" s="40" t="str">
        <f>IF(書面形式!H171="","",書面形式!H171)</f>
        <v/>
      </c>
      <c r="BR8" s="40" t="str">
        <f>IF(書面形式!I173="○","a ","")&amp;IF(書面形式!I174="○","b ","")&amp;IF(書面形式!I175="○","c ","")</f>
        <v/>
      </c>
      <c r="BS8" s="40" t="str">
        <f>IF(書面形式!H176="","",書面形式!H176)</f>
        <v/>
      </c>
      <c r="BT8" s="40" t="str">
        <f>IF(書面形式!G180="","",書面形式!G180)</f>
        <v/>
      </c>
      <c r="BU8" s="40" t="str">
        <f>IF(書面形式!H182="○","a",IF(書面形式!H183="○","b",IF(書面形式!H184="○","c",IF(書面形式!H187="○","d",IF(書面形式!H189="○","e","")))))</f>
        <v/>
      </c>
      <c r="BV8" s="40" t="str">
        <f>IF(書面形式!H182="○",IF(書面形式!H185&lt;&gt;"",書面形式!H185,""),IF(書面形式!H183="○",IF(書面形式!H185&lt;&gt;"",書面形式!H185,""),IF(書面形式!H184="○",IF(書面形式!H185&lt;&gt;"",書面形式!H185,""),"")))</f>
        <v/>
      </c>
      <c r="BW8" s="40" t="str">
        <f>IF(書面形式!H182="○",IF(書面形式!H186&lt;&gt;"",書面形式!H186,""),IF(書面形式!H183="○",IF(書面形式!H186&lt;&gt;"",書面形式!H186,""),IF(書面形式!H184="○",IF(書面形式!H186&lt;&gt;"",書面形式!H186,""),"")))</f>
        <v/>
      </c>
      <c r="BX8" s="40" t="str">
        <f>IF(書面形式!H187="○",IF(書面形式!G188&lt;&gt;"",書面形式!G188,""),IF(書面形式!H189="○",IF(書面形式!G190&lt;&gt;"",書面形式!G190,""),""))</f>
        <v/>
      </c>
      <c r="BY8" s="40" t="str">
        <f>IF(書面形式!G191="","",書面形式!G191)</f>
        <v/>
      </c>
      <c r="BZ8" s="40" t="str">
        <f>IF(書面形式!G192="","",書面形式!G192)</f>
        <v/>
      </c>
      <c r="CA8" s="40" t="str">
        <f>IF(書面形式!G193="","",書面形式!G193)</f>
        <v/>
      </c>
      <c r="CB8" s="40" t="str">
        <f>IF(書面形式!I195="○","a ","")&amp;IF(書面形式!I196="○","b ","")&amp;IF(書面形式!I197="○","c ","")</f>
        <v/>
      </c>
      <c r="CC8" s="40" t="str">
        <f>IF(書面形式!G198="","",書面形式!G198)</f>
        <v/>
      </c>
      <c r="CD8" s="40" t="str">
        <f>IF(書面形式!G199="","",書面形式!G199)</f>
        <v/>
      </c>
      <c r="CE8" s="40" t="str">
        <f>IF(書面形式!I201="○","a ","")&amp;IF(書面形式!I202="○","b ","")&amp;IF(書面形式!I203="○","c ","")</f>
        <v/>
      </c>
      <c r="CF8" s="40" t="str">
        <f>IF(書面形式!G204="","",書面形式!G204)</f>
        <v/>
      </c>
      <c r="CG8" s="40" t="str">
        <f>IF(書面形式!H209="○","a",IF(書面形式!H210="○","b",IF(書面形式!H213="○","c","")))</f>
        <v/>
      </c>
      <c r="CH8" s="40" t="str">
        <f>IF(書面形式!H210="○",IF(書面形式!F211&lt;&gt;"",書面形式!F211,IF(書面形式!F212&lt;&gt;"",書面形式!F212,"")),IF(書面形式!H213="○",書面形式!F214,""))</f>
        <v/>
      </c>
      <c r="CI8" s="40" t="str">
        <f>IF(書面形式!H210="○",IF(書面形式!F211&lt;&gt;"",書面形式!J211,IF(書面形式!F212&lt;&gt;"",書面形式!J212,"")),"")</f>
        <v/>
      </c>
      <c r="CJ8" s="40" t="str">
        <f>IF(書面形式!H216="○","a ","")&amp;IF(書面形式!H217="○","b ","")&amp;IF(書面形式!H218="○","c ","")&amp;IF(書面形式!H221="○","d ","")&amp;IF(書面形式!H222="○","e ","")&amp;IF(書面形式!H223="○","f ","")&amp;IF(書面形式!H224="○","g ","")</f>
        <v/>
      </c>
      <c r="CK8" s="40" t="str">
        <f>IF(書面形式!H218="○",IF(書面形式!F219&lt;&gt;"",書面形式!F219,IF(書面形式!F220&lt;&gt;"",書面形式!F220,"")),IF(書面形式!H224="○",書面形式!F225,""))</f>
        <v/>
      </c>
      <c r="CL8" s="40" t="str">
        <f>IF(書面形式!H218="○",IF(書面形式!F219&lt;&gt;"",書面形式!J219,IF(書面形式!F220&lt;&gt;"",書面形式!J220,"")),"")</f>
        <v/>
      </c>
      <c r="CM8" s="40" t="str">
        <f>IF(書面形式!G90="","",書面形式!G90)</f>
        <v/>
      </c>
      <c r="CN8" s="40" t="str">
        <f>IF(書面形式!G91="","",書面形式!G91)</f>
        <v/>
      </c>
      <c r="CO8" s="40" t="str">
        <f>IF(書面形式!G92="","",書面形式!G92)</f>
        <v/>
      </c>
      <c r="CP8" s="40" t="str">
        <f>IF(書面形式!G93="","",書面形式!G93)</f>
        <v/>
      </c>
      <c r="CQ8" s="40" t="str">
        <f>IF(書面形式!G227="","",書面形式!G227)</f>
        <v/>
      </c>
      <c r="CR8" s="87" t="str">
        <f>IF(LEFT(書面形式!G227,1)="b",IF(書面形式!F229="","",書面形式!F229),"")</f>
        <v/>
      </c>
      <c r="CS8" s="40" t="str">
        <f>IF(LEFT(書面形式!G227,1)="b",IF(書面形式!E230="","",書面形式!E230),"")</f>
        <v/>
      </c>
      <c r="CT8" s="40" t="str">
        <f>IF(OR(LEFT(書面形式!G227,1)="b",LEFT(書面形式!G227,1)="c"),IF(書面形式!I232="○","a ","")&amp;IF(書面形式!I233="○","b ","")&amp;IF(書面形式!I234="○","c ","")&amp;IF(書面形式!I235="○","d ",""),"")</f>
        <v/>
      </c>
      <c r="CU8" s="40" t="str">
        <f>IF(OR(LEFT(書面形式!G227,1)="b",LEFT(書面形式!G227,1)="c"),IF(書面形式!H236="","",書面形式!H236),"")</f>
        <v/>
      </c>
      <c r="CV8" s="40" t="str">
        <f>IF(OR(LEFT(書面形式!G227,1)="b",LEFT(書面形式!G227,1)="c"),IF(書面形式!F237="","",書面形式!F237),"")</f>
        <v/>
      </c>
      <c r="CW8" s="40" t="str">
        <f>IF(OR(LEFT(書面形式!G227,1)="b",LEFT(書面形式!G227,1)="c"),IF(書面形式!I238="○","a ","")&amp;IF(書面形式!I239="○","b ","")&amp;IF(書面形式!I240="○","c ",""),"")</f>
        <v/>
      </c>
      <c r="CX8" s="40" t="str">
        <f>IF(OR(LEFT(書面形式!G227,1)="b",LEFT(書面形式!G227,1)="c"),IF(書面形式!H241="","",書面形式!H241),"")</f>
        <v/>
      </c>
      <c r="CY8" s="40" t="str">
        <f>IF(OR(LEFT(書面形式!G227,1)="b",LEFT(書面形式!G227,1)="c"),IF(書面形式!F242="","",書面形式!F242),"")</f>
        <v/>
      </c>
      <c r="CZ8" s="40" t="str">
        <f>IF(OR(LEFT(書面形式!G227,1)="b",LEFT(書面形式!G227,1)="c"),IF(書面形式!F243="","",書面形式!F243),"")</f>
        <v/>
      </c>
      <c r="DA8" s="40" t="str">
        <f>IF(書面形式!G95="","",書面形式!G95)</f>
        <v/>
      </c>
      <c r="DB8" s="40" t="str">
        <f>IF(書面形式!G102="","",書面形式!G102)</f>
        <v/>
      </c>
      <c r="DC8" s="40" t="str">
        <f>IF(書面形式!G97="","",書面形式!G97)</f>
        <v/>
      </c>
      <c r="DD8" s="40" t="str">
        <f>IF(書面形式!G98="","",書面形式!G98)</f>
        <v/>
      </c>
      <c r="DE8" s="40" t="str">
        <f>IF(書面形式!G99="","",書面形式!G99)</f>
        <v/>
      </c>
      <c r="DF8" s="40" t="str">
        <f>IF(書面形式!G100="","",書面形式!G100)</f>
        <v/>
      </c>
      <c r="DG8" s="40" t="str">
        <f>IF(書面形式!I115="○","a ","")&amp;IF(書面形式!I116="○","b ","")&amp;IF(書面形式!I117="○","c ","")&amp;IF(書面形式!I118="○","d ","")&amp;IF(書面形式!I120="○","e ","")&amp;IF(書面形式!I121="○","f ","")&amp;IF(書面形式!I122="○","g ","")</f>
        <v/>
      </c>
      <c r="DH8" s="40" t="str">
        <f>IF(書面形式!G124="","",書面形式!G124)</f>
        <v/>
      </c>
      <c r="DI8" s="40" t="str">
        <f>IF(書面形式!F127="","",書面形式!F127)</f>
        <v/>
      </c>
      <c r="DJ8" s="40" t="str">
        <f>IF(書面形式!I127="","",書面形式!I127)</f>
        <v/>
      </c>
      <c r="DK8" s="40" t="str">
        <f>IF(書面形式!F129="","",書面形式!F129)</f>
        <v/>
      </c>
      <c r="DL8" s="40" t="str">
        <f>IF(書面形式!I129="","",書面形式!I129)</f>
        <v/>
      </c>
      <c r="DM8" s="40" t="str">
        <f>IF(書面形式!I130="","",書面形式!I130)</f>
        <v/>
      </c>
      <c r="DN8" s="40" t="str">
        <f>IF(書面形式!E137="","",書面形式!E137)</f>
        <v/>
      </c>
      <c r="DO8" s="40" t="str">
        <f>IF(書面形式!E138="","",書面形式!E138)</f>
        <v/>
      </c>
      <c r="DP8" s="40" t="str">
        <f>IF(書面形式!E139="","",書面形式!E139)</f>
        <v/>
      </c>
      <c r="DQ8" s="40" t="str">
        <f>IF(書面形式!G137="","",書面形式!G137)</f>
        <v/>
      </c>
      <c r="DR8" s="40" t="str">
        <f>IF(書面形式!G138="","",書面形式!G138)</f>
        <v/>
      </c>
      <c r="DS8" s="40" t="str">
        <f>IF(書面形式!G139="","",書面形式!G139)</f>
        <v/>
      </c>
      <c r="DT8" s="40" t="str">
        <f>IF(書面形式!I137="","",書面形式!I137)</f>
        <v/>
      </c>
      <c r="DU8" s="40" t="str">
        <f>IF(書面形式!I138="","",書面形式!I138)</f>
        <v/>
      </c>
      <c r="DV8" s="40" t="str">
        <f>IF(書面形式!I139="","",書面形式!I139)</f>
        <v/>
      </c>
      <c r="DW8" s="40" t="str">
        <f>IF(書面形式!E141="","",書面形式!E141)</f>
        <v/>
      </c>
      <c r="DX8" s="40" t="str">
        <f>IF(書面形式!E142="","",書面形式!E142)</f>
        <v/>
      </c>
      <c r="DY8" s="40" t="str">
        <f>IF(書面形式!G141="","",書面形式!G141)</f>
        <v/>
      </c>
      <c r="DZ8" s="40" t="str">
        <f>IF(書面形式!G142="","",書面形式!G142)</f>
        <v/>
      </c>
      <c r="EA8" s="40" t="str">
        <f>IF(書面形式!I141="","",書面形式!I141)</f>
        <v/>
      </c>
      <c r="EB8" s="40" t="str">
        <f>IF(書面形式!I142="","",書面形式!I142)</f>
        <v/>
      </c>
      <c r="EC8" s="40" t="str">
        <f>IF(書面形式!E144="","",書面形式!E144)</f>
        <v/>
      </c>
      <c r="ED8" s="40" t="str">
        <f>IF(書面形式!E145="","",書面形式!E145)</f>
        <v/>
      </c>
      <c r="EE8" s="40" t="str">
        <f>IF(書面形式!G144="","",書面形式!G144)</f>
        <v/>
      </c>
      <c r="EF8" s="40" t="str">
        <f>IF(書面形式!G145="","",書面形式!G145)</f>
        <v/>
      </c>
      <c r="EG8" s="40" t="str">
        <f>IF(書面形式!G134="","",書面形式!G134)</f>
        <v/>
      </c>
      <c r="EH8" s="40" t="str">
        <f>IF(書面形式!C147="","",書面形式!C147)</f>
        <v/>
      </c>
      <c r="EI8" s="40" t="str">
        <f>IF(書面形式!E154="","",書面形式!E154)</f>
        <v/>
      </c>
      <c r="EJ8" s="40" t="str">
        <f>IF(書面形式!E155="","",書面形式!E155)</f>
        <v/>
      </c>
      <c r="EK8" s="40" t="str">
        <f>IF(書面形式!E156="","",書面形式!E156)</f>
        <v/>
      </c>
      <c r="EL8" s="40" t="str">
        <f>IF(書面形式!G151="","",書面形式!G151)</f>
        <v/>
      </c>
      <c r="EM8" s="40" t="str">
        <f>IF(書面形式!C158="","",書面形式!C158)</f>
        <v/>
      </c>
      <c r="EN8" s="40" t="str">
        <f>IF(書面形式!C245="","",書面形式!C245)</f>
        <v/>
      </c>
    </row>
    <row r="10" spans="2:144" x14ac:dyDescent="0.4">
      <c r="B10" s="77" t="s">
        <v>464</v>
      </c>
    </row>
    <row r="11" spans="2:144" x14ac:dyDescent="0.4">
      <c r="B11" s="69" t="s">
        <v>468</v>
      </c>
    </row>
    <row r="13" spans="2:144" x14ac:dyDescent="0.4">
      <c r="B13" s="77" t="s">
        <v>465</v>
      </c>
    </row>
    <row r="14" spans="2:144" x14ac:dyDescent="0.35">
      <c r="B14" s="169" t="s">
        <v>649</v>
      </c>
    </row>
    <row r="15" spans="2:144" x14ac:dyDescent="0.4">
      <c r="B15" s="170" t="s">
        <v>608</v>
      </c>
    </row>
    <row r="28" spans="1:5" s="67" customFormat="1" x14ac:dyDescent="0.4">
      <c r="A28" s="67" t="s">
        <v>419</v>
      </c>
    </row>
    <row r="30" spans="1:5" x14ac:dyDescent="0.4">
      <c r="B30" s="732" t="s">
        <v>430</v>
      </c>
      <c r="C30" s="732"/>
      <c r="D30" s="732"/>
      <c r="E30" s="68">
        <v>1</v>
      </c>
    </row>
  </sheetData>
  <sheetProtection sheet="1" objects="1" scenarios="1"/>
  <mergeCells count="125">
    <mergeCell ref="R5:R6"/>
    <mergeCell ref="X5:X6"/>
    <mergeCell ref="Y5:Y6"/>
    <mergeCell ref="Z5:Z6"/>
    <mergeCell ref="L3:L6"/>
    <mergeCell ref="M3:M6"/>
    <mergeCell ref="P3:P6"/>
    <mergeCell ref="Q3:AI3"/>
    <mergeCell ref="B30:D30"/>
    <mergeCell ref="B3:B6"/>
    <mergeCell ref="C3:C6"/>
    <mergeCell ref="D3:D6"/>
    <mergeCell ref="E3:E6"/>
    <mergeCell ref="F3:F6"/>
    <mergeCell ref="G3:G6"/>
    <mergeCell ref="I3:K3"/>
    <mergeCell ref="AH5:AH6"/>
    <mergeCell ref="H3:H6"/>
    <mergeCell ref="AJ3:AJ6"/>
    <mergeCell ref="AK3:AR3"/>
    <mergeCell ref="AS3:AS4"/>
    <mergeCell ref="AT3:AX3"/>
    <mergeCell ref="AY3:AY6"/>
    <mergeCell ref="AA5:AA6"/>
    <mergeCell ref="AB5:AB6"/>
    <mergeCell ref="AC5:AC6"/>
    <mergeCell ref="AD5:AD6"/>
    <mergeCell ref="AE5:AE6"/>
    <mergeCell ref="AF5:AF6"/>
    <mergeCell ref="AG5:AG6"/>
    <mergeCell ref="AI5:AI6"/>
    <mergeCell ref="BA4:BA6"/>
    <mergeCell ref="BD3:BE3"/>
    <mergeCell ref="BF3:BG3"/>
    <mergeCell ref="BB4:BC4"/>
    <mergeCell ref="BD4:BD6"/>
    <mergeCell ref="BE4:BE6"/>
    <mergeCell ref="BF4:BG5"/>
    <mergeCell ref="AR5:AR6"/>
    <mergeCell ref="AS5:AS6"/>
    <mergeCell ref="BB5:BB6"/>
    <mergeCell ref="BC5:BC6"/>
    <mergeCell ref="EN3:EN6"/>
    <mergeCell ref="I4:I6"/>
    <mergeCell ref="J4:J6"/>
    <mergeCell ref="K4:K6"/>
    <mergeCell ref="N4:N6"/>
    <mergeCell ref="O4:O6"/>
    <mergeCell ref="Q4:Q6"/>
    <mergeCell ref="R4:AI4"/>
    <mergeCell ref="AK4:AK6"/>
    <mergeCell ref="AL4:AL6"/>
    <mergeCell ref="AM4:AM6"/>
    <mergeCell ref="AN4:AN6"/>
    <mergeCell ref="AO4:AO6"/>
    <mergeCell ref="AP4:AP6"/>
    <mergeCell ref="AQ4:AQ6"/>
    <mergeCell ref="AT4:AT6"/>
    <mergeCell ref="AU4:AV4"/>
    <mergeCell ref="CQ4:CS4"/>
    <mergeCell ref="S5:S6"/>
    <mergeCell ref="T5:T6"/>
    <mergeCell ref="U5:U6"/>
    <mergeCell ref="V5:V6"/>
    <mergeCell ref="W5:W6"/>
    <mergeCell ref="AW4:AX5"/>
    <mergeCell ref="BT3:CF3"/>
    <mergeCell ref="DA3:DF3"/>
    <mergeCell ref="DH3:DL3"/>
    <mergeCell ref="DN3:EH3"/>
    <mergeCell ref="DC5:DC6"/>
    <mergeCell ref="DD5:DE5"/>
    <mergeCell ref="DF5:DF6"/>
    <mergeCell ref="CT4:CZ4"/>
    <mergeCell ref="DA4:DA6"/>
    <mergeCell ref="DB4:DB6"/>
    <mergeCell ref="CB5:CC5"/>
    <mergeCell ref="CE5:CF5"/>
    <mergeCell ref="CG5:CH5"/>
    <mergeCell ref="CJ5:CK5"/>
    <mergeCell ref="CQ5:CQ6"/>
    <mergeCell ref="CR5:CS5"/>
    <mergeCell ref="CT5:CU5"/>
    <mergeCell ref="CV5:CV6"/>
    <mergeCell ref="CW5:CX5"/>
    <mergeCell ref="CY5:CY6"/>
    <mergeCell ref="CZ5:CZ6"/>
    <mergeCell ref="EH4:EH6"/>
    <mergeCell ref="CA4:CC4"/>
    <mergeCell ref="EE4:EF5"/>
    <mergeCell ref="BH4:BH6"/>
    <mergeCell ref="BI4:BI5"/>
    <mergeCell ref="BJ4:BJ5"/>
    <mergeCell ref="BK4:BK5"/>
    <mergeCell ref="BL4:BL6"/>
    <mergeCell ref="BN4:BO4"/>
    <mergeCell ref="BP4:BS4"/>
    <mergeCell ref="BY4:BZ4"/>
    <mergeCell ref="BN5:BO5"/>
    <mergeCell ref="BT4:BX4"/>
    <mergeCell ref="BM4:BM6"/>
    <mergeCell ref="DH4:DH5"/>
    <mergeCell ref="EG4:EG5"/>
    <mergeCell ref="EI3:EM3"/>
    <mergeCell ref="CD4:CF4"/>
    <mergeCell ref="BR5:BS5"/>
    <mergeCell ref="DC4:DF4"/>
    <mergeCell ref="DG4:DG5"/>
    <mergeCell ref="DI4:DL4"/>
    <mergeCell ref="DQ4:DS5"/>
    <mergeCell ref="DT4:DV5"/>
    <mergeCell ref="CM4:CO5"/>
    <mergeCell ref="CP4:CP6"/>
    <mergeCell ref="EI4:EK5"/>
    <mergeCell ref="EM4:EM6"/>
    <mergeCell ref="DN4:DP5"/>
    <mergeCell ref="EA4:EB5"/>
    <mergeCell ref="EC4:ED5"/>
    <mergeCell ref="DI5:DJ5"/>
    <mergeCell ref="DK5:DL5"/>
    <mergeCell ref="DM5:DM6"/>
    <mergeCell ref="CG4:CI4"/>
    <mergeCell ref="CJ4:CL4"/>
    <mergeCell ref="DW4:DX5"/>
    <mergeCell ref="DY4:DZ5"/>
  </mergeCells>
  <phoneticPr fontId="2"/>
  <pageMargins left="0.70866141732283472" right="0.70866141732283472" top="0.74803149606299213" bottom="0.74803149606299213" header="0.31496062992125984" footer="0.31496062992125984"/>
  <pageSetup paperSize="9" scale="10" orientation="portrait" r:id="rId1"/>
  <headerFooter>
    <oddHeader>&amp;R&amp;"ＭＳ ゴシック,標準"&amp;14【参考資料３】</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書面形式</vt:lpstr>
      <vt:lpstr>自治体用</vt:lpstr>
      <vt:lpstr>書面形式!Print_Area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2026-06-17T07:49:42Z</cp:lastPrinted>
  <dcterms:created xsi:type="dcterms:W3CDTF">2023-07-12T02:59:15Z</dcterms:created>
  <dcterms:modified xsi:type="dcterms:W3CDTF">2026-06-30T07:31:45Z</dcterms:modified>
</cp:coreProperties>
</file>