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02 申請書類等について\"/>
    </mc:Choice>
  </mc:AlternateContent>
  <xr:revisionPtr revIDLastSave="0" documentId="13_ncr:1_{6028293E-0B05-4AB6-838A-CE532ED0D61C}" xr6:coauthVersionLast="47" xr6:coauthVersionMax="47" xr10:uidLastSave="{00000000-0000-0000-0000-000000000000}"/>
  <bookViews>
    <workbookView xWindow="-120" yWindow="-120" windowWidth="29040" windowHeight="15840" firstSheet="1" activeTab="6" xr2:uid="{00000000-000D-0000-FFFF-FFFF00000000}"/>
  </bookViews>
  <sheets>
    <sheet name="付表３－２" sheetId="27" state="hidden" r:id="rId1"/>
    <sheet name="選択肢（削除厳禁）" sheetId="90" r:id="rId2"/>
    <sheet name="※者は別Excelファイル" sheetId="128" r:id="rId3"/>
    <sheet name="勤務表（共同生活援助・介護サービス包括型）" sheetId="101" state="hidden" r:id="rId4"/>
    <sheet name="勤務表（共同生活援助・外部サービス利用型）" sheetId="102" state="hidden" r:id="rId5"/>
    <sheet name="勤務表（共同生活援助・日中サービス支援型" sheetId="124" state="hidden" r:id="rId6"/>
    <sheet name="勤務表（児童・通所系）" sheetId="109" r:id="rId7"/>
    <sheet name="勤務表（児童・訪問系）" sheetId="112" r:id="rId8"/>
    <sheet name="勤務表（児童・入所系）" sheetId="114" r:id="rId9"/>
  </sheets>
  <definedNames>
    <definedName name="_xlnm._FilterDatabase" localSheetId="6" hidden="1">'勤務表（児童・通所系）'!$AK$4:$AK$5</definedName>
    <definedName name="_xlnm.Print_Area" localSheetId="3">'勤務表（共同生活援助・介護サービス包括型）'!$A$1:$AN$87</definedName>
    <definedName name="_xlnm.Print_Area" localSheetId="4">'勤務表（共同生活援助・外部サービス利用型）'!$A$1:$AN$84</definedName>
    <definedName name="_xlnm.Print_Area" localSheetId="5">'勤務表（共同生活援助・日中サービス支援型'!$A$1:$AN$87</definedName>
    <definedName name="_xlnm.Print_Area" localSheetId="6">'勤務表（児童・通所系）'!$A$1:$AN$62</definedName>
    <definedName name="_xlnm.Print_Area" localSheetId="8">'勤務表（児童・入所系）'!$A$1:$AN$66</definedName>
    <definedName name="_xlnm.Print_Area" localSheetId="7">'勤務表（児童・訪問系）'!$A$1:$AN$58</definedName>
    <definedName name="機能訓練">'選択肢（削除厳禁）'!$B$16:$K$16</definedName>
    <definedName name="居宅介護">'選択肢（削除厳禁）'!$B$2:$E$2</definedName>
    <definedName name="共同生活援助・介護サービス包括型">'選択肢（削除厳禁）'!$B$12:$H$12</definedName>
    <definedName name="共同生活援助・外部サービス利用型">'選択肢（削除厳禁）'!$B$13:$G$13</definedName>
    <definedName name="共同生活援助・日中サービス支援型">'選択肢（削除厳禁）'!$B$14:$H$14</definedName>
    <definedName name="行動援護">'選択肢（削除厳禁）'!$B$5:$E$5</definedName>
    <definedName name="児童・通所系">'選択肢（削除厳禁）'!$B$28:$P$28</definedName>
    <definedName name="児童・入所系">'選択肢（削除厳禁）'!$B$30:$Q$30</definedName>
    <definedName name="児童・訪問系">'選択肢（削除厳禁）'!$B$29:$E$29</definedName>
    <definedName name="自立生活援助">'選択肢（削除厳禁）'!$B$24:$E$24</definedName>
    <definedName name="就労移行支援">'選択肢（削除厳禁）'!$B$19:$J$19</definedName>
    <definedName name="就労継続支援A型">'選択肢（削除厳禁）'!$B$21:$J$21</definedName>
    <definedName name="就労継続支援B型">'選択肢（削除厳禁）'!$B$22:$J$22</definedName>
    <definedName name="就労定着支援">'選択肢（削除厳禁）'!$B$23:$E$23</definedName>
    <definedName name="重度障害者等包括支援">'選択肢（削除厳禁）'!$B$11:$G$11</definedName>
    <definedName name="重度訪問介護">'選択肢（削除厳禁）'!$B$3:$E$3</definedName>
    <definedName name="障害者支援施設">'選択肢（削除厳禁）'!$B$15:$P$15</definedName>
    <definedName name="生活介護">'選択肢（削除厳禁）'!$B$7:$M$7</definedName>
    <definedName name="生活訓練">'選択肢（削除厳禁）'!$B$17:$J$17</definedName>
    <definedName name="生活訓練・宿泊型含む">'選択肢（削除厳禁）'!$B$18:$J$18</definedName>
    <definedName name="短期入所・空床利用型">'選択肢（削除厳禁）'!$B$9:$E$9</definedName>
    <definedName name="短期入所・単独型">'選択肢（削除厳禁）'!$B$10:$E$10</definedName>
    <definedName name="短期入所・併設型">'選択肢（削除厳禁）'!$B$8:$E$8</definedName>
    <definedName name="地域移行支援">'選択肢（削除厳禁）'!$B$25:$E$25</definedName>
    <definedName name="地域定着支援">'選択肢（削除厳禁）'!$B$26:$F$26</definedName>
    <definedName name="同行援護">'選択肢（削除厳禁）'!$B$4:$E$4</definedName>
    <definedName name="特定相談支援・障害児相談支援">'選択肢（削除厳禁）'!$B$27:$G$27</definedName>
    <definedName name="認定指定就労移行支援">'選択肢（削除厳禁）'!$B$20:$I$20</definedName>
    <definedName name="療養介護">'選択肢（削除厳禁）'!$B$6:$I$6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14" l="1"/>
  <c r="C44" i="114"/>
  <c r="E44" i="114"/>
  <c r="I44" i="114"/>
  <c r="O44" i="114"/>
  <c r="U44" i="114"/>
  <c r="AA44" i="114"/>
  <c r="AG44" i="114"/>
  <c r="AL44" i="114"/>
  <c r="O50" i="114"/>
  <c r="U50" i="114"/>
  <c r="AA50" i="114"/>
  <c r="AG50" i="114"/>
  <c r="AL50" i="114"/>
  <c r="C38" i="109"/>
  <c r="E38" i="109"/>
  <c r="I38" i="109"/>
  <c r="O38" i="109"/>
  <c r="U38" i="109"/>
  <c r="AA38" i="109"/>
  <c r="AG38" i="109"/>
  <c r="AL38" i="109"/>
  <c r="O44" i="109"/>
  <c r="U44" i="109"/>
  <c r="AG44" i="109"/>
  <c r="AA44" i="109"/>
  <c r="I36" i="112"/>
  <c r="E36" i="112"/>
  <c r="C36" i="112"/>
  <c r="U58" i="124" l="1"/>
  <c r="AI37" i="101" l="1"/>
  <c r="AH37" i="101"/>
  <c r="AG37" i="101"/>
  <c r="AF37" i="101"/>
  <c r="AE37" i="101"/>
  <c r="AD37" i="101"/>
  <c r="AC37" i="101"/>
  <c r="AB37" i="101"/>
  <c r="AA37" i="101"/>
  <c r="Z37" i="101"/>
  <c r="Y37" i="101"/>
  <c r="X37" i="101"/>
  <c r="W37" i="101"/>
  <c r="V37" i="101"/>
  <c r="U37" i="101"/>
  <c r="R37" i="101"/>
  <c r="O37" i="101"/>
  <c r="L37" i="101"/>
  <c r="K37" i="101"/>
  <c r="J37" i="101"/>
  <c r="I37" i="101"/>
  <c r="F37" i="101"/>
  <c r="E37" i="101"/>
  <c r="D37" i="101"/>
  <c r="AJ47" i="124" l="1"/>
  <c r="AG37" i="124"/>
  <c r="AD37" i="124"/>
  <c r="AA37" i="124"/>
  <c r="X37" i="124"/>
  <c r="U37" i="124"/>
  <c r="R37" i="124"/>
  <c r="O37" i="124"/>
  <c r="L37" i="124"/>
  <c r="I37" i="124"/>
  <c r="F37" i="124"/>
  <c r="D37" i="124"/>
  <c r="E37" i="124"/>
  <c r="J37" i="124"/>
  <c r="K37" i="124"/>
  <c r="V37" i="124"/>
  <c r="W37" i="124"/>
  <c r="Y37" i="124"/>
  <c r="Z37" i="124"/>
  <c r="AB37" i="124"/>
  <c r="AC37" i="124"/>
  <c r="AE37" i="124"/>
  <c r="AF37" i="124"/>
  <c r="AH37" i="124"/>
  <c r="AI37" i="124"/>
  <c r="AJ45" i="124"/>
  <c r="AA54" i="124"/>
  <c r="AD57" i="124" s="1"/>
  <c r="U54" i="124"/>
  <c r="U56" i="124" s="1"/>
  <c r="O54" i="124"/>
  <c r="R57" i="124" s="1"/>
  <c r="I54" i="124"/>
  <c r="L57" i="124" s="1"/>
  <c r="E54" i="124"/>
  <c r="F57" i="124" s="1"/>
  <c r="C54" i="124"/>
  <c r="C56" i="124" s="1"/>
  <c r="AJ46" i="124"/>
  <c r="AJ44" i="124"/>
  <c r="AJ43" i="124"/>
  <c r="AJ42" i="124"/>
  <c r="AJ41" i="124"/>
  <c r="AL41" i="124" s="1"/>
  <c r="AJ40" i="124"/>
  <c r="AJ39" i="124"/>
  <c r="AL39" i="124" s="1"/>
  <c r="AJ38" i="124"/>
  <c r="AJ31" i="124"/>
  <c r="AI31" i="124"/>
  <c r="AH31" i="124"/>
  <c r="AG31" i="124"/>
  <c r="AF31" i="124"/>
  <c r="AE31" i="124"/>
  <c r="AD31" i="124"/>
  <c r="AC31" i="124"/>
  <c r="AB31" i="124"/>
  <c r="AA31" i="124"/>
  <c r="Z31" i="124"/>
  <c r="Y31" i="124"/>
  <c r="X31" i="124"/>
  <c r="W31" i="124"/>
  <c r="V31" i="124"/>
  <c r="U31" i="124"/>
  <c r="T31" i="124"/>
  <c r="S31" i="124"/>
  <c r="R31" i="124"/>
  <c r="Q31" i="124"/>
  <c r="P31" i="124"/>
  <c r="O31" i="124"/>
  <c r="N31" i="124"/>
  <c r="M31" i="124"/>
  <c r="L31" i="124"/>
  <c r="K31" i="124"/>
  <c r="J31" i="124"/>
  <c r="I31" i="124"/>
  <c r="H31" i="124"/>
  <c r="G31" i="124"/>
  <c r="F31" i="124"/>
  <c r="AK30" i="124"/>
  <c r="AK29" i="124"/>
  <c r="AK28" i="124"/>
  <c r="AK27" i="124"/>
  <c r="AK26" i="124"/>
  <c r="AK25" i="124"/>
  <c r="AK24" i="124"/>
  <c r="AK23" i="124"/>
  <c r="AK22" i="124"/>
  <c r="AK21" i="124"/>
  <c r="AK20" i="124"/>
  <c r="AK19" i="124"/>
  <c r="AK18" i="124"/>
  <c r="AK17" i="124"/>
  <c r="AK16" i="124"/>
  <c r="AK15" i="124"/>
  <c r="AK14" i="124"/>
  <c r="AK13" i="124"/>
  <c r="AK12" i="124"/>
  <c r="AK11" i="124"/>
  <c r="AG10" i="124"/>
  <c r="AF10" i="124"/>
  <c r="AE10" i="124"/>
  <c r="AD10" i="124"/>
  <c r="AC10" i="124"/>
  <c r="AB10" i="124"/>
  <c r="AA10" i="124"/>
  <c r="Z10" i="124"/>
  <c r="Y10" i="124"/>
  <c r="X10" i="124"/>
  <c r="W10" i="124"/>
  <c r="V10" i="124"/>
  <c r="U10" i="124"/>
  <c r="T10" i="124"/>
  <c r="S10" i="124"/>
  <c r="R10" i="124"/>
  <c r="Q10" i="124"/>
  <c r="P10" i="124"/>
  <c r="O10" i="124"/>
  <c r="N10" i="124"/>
  <c r="M10" i="124"/>
  <c r="L10" i="124"/>
  <c r="K10" i="124"/>
  <c r="J10" i="124"/>
  <c r="I10" i="124"/>
  <c r="H10" i="124"/>
  <c r="G10" i="124"/>
  <c r="F10" i="124"/>
  <c r="AG9" i="124"/>
  <c r="AF9" i="124"/>
  <c r="AE9" i="124"/>
  <c r="AD9" i="124"/>
  <c r="AC9" i="124"/>
  <c r="AB9" i="124"/>
  <c r="AA9" i="124"/>
  <c r="Z9" i="124"/>
  <c r="Y9" i="124"/>
  <c r="X9" i="124"/>
  <c r="W9" i="124"/>
  <c r="V9" i="124"/>
  <c r="U9" i="124"/>
  <c r="T9" i="124"/>
  <c r="S9" i="124"/>
  <c r="R9" i="124"/>
  <c r="Q9" i="124"/>
  <c r="P9" i="124"/>
  <c r="O9" i="124"/>
  <c r="N9" i="124"/>
  <c r="M9" i="124"/>
  <c r="L9" i="124"/>
  <c r="K9" i="124"/>
  <c r="J9" i="124"/>
  <c r="I9" i="124"/>
  <c r="H9" i="124"/>
  <c r="G9" i="124"/>
  <c r="F9" i="124"/>
  <c r="AL14" i="124" s="1"/>
  <c r="E41" i="114"/>
  <c r="U55" i="102"/>
  <c r="O55" i="102"/>
  <c r="I55" i="102"/>
  <c r="E55" i="102"/>
  <c r="AA58" i="101"/>
  <c r="U58" i="101"/>
  <c r="O58" i="101"/>
  <c r="I58" i="101"/>
  <c r="E58" i="101"/>
  <c r="AJ46" i="101"/>
  <c r="AJ44" i="101"/>
  <c r="AJ42" i="101"/>
  <c r="AJ39" i="102"/>
  <c r="AJ38" i="102"/>
  <c r="AJ38" i="101"/>
  <c r="AL38" i="101" s="1"/>
  <c r="AJ40" i="101"/>
  <c r="AJ39" i="101"/>
  <c r="AG30" i="114"/>
  <c r="AF30" i="114"/>
  <c r="AE30" i="114"/>
  <c r="AD30" i="114"/>
  <c r="AC30" i="114"/>
  <c r="AB30" i="114"/>
  <c r="AA30" i="114"/>
  <c r="Z30" i="114"/>
  <c r="Y30" i="114"/>
  <c r="X30" i="114"/>
  <c r="W30" i="114"/>
  <c r="V30" i="114"/>
  <c r="U30" i="114"/>
  <c r="T30" i="114"/>
  <c r="S30" i="114"/>
  <c r="R30" i="114"/>
  <c r="Q30" i="114"/>
  <c r="P30" i="114"/>
  <c r="O30" i="114"/>
  <c r="N30" i="114"/>
  <c r="M30" i="114"/>
  <c r="L30" i="114"/>
  <c r="K30" i="114"/>
  <c r="J30" i="114"/>
  <c r="I30" i="114"/>
  <c r="H30" i="114"/>
  <c r="G30" i="114"/>
  <c r="F30" i="114"/>
  <c r="AK29" i="114"/>
  <c r="AL29" i="114" s="1"/>
  <c r="AK28" i="114"/>
  <c r="AL28" i="114" s="1"/>
  <c r="AK27" i="114"/>
  <c r="AL27" i="114" s="1"/>
  <c r="AK26" i="114"/>
  <c r="AL26" i="114" s="1"/>
  <c r="AK25" i="114"/>
  <c r="AL25" i="114" s="1"/>
  <c r="AK24" i="114"/>
  <c r="AL24" i="114" s="1"/>
  <c r="AK23" i="114"/>
  <c r="AL23" i="114" s="1"/>
  <c r="AK22" i="114"/>
  <c r="AL22" i="114" s="1"/>
  <c r="AK21" i="114"/>
  <c r="AL21" i="114" s="1"/>
  <c r="AK20" i="114"/>
  <c r="AL20" i="114" s="1"/>
  <c r="AK19" i="114"/>
  <c r="AL19" i="114" s="1"/>
  <c r="AK18" i="114"/>
  <c r="AL18" i="114" s="1"/>
  <c r="AK17" i="114"/>
  <c r="AL17" i="114" s="1"/>
  <c r="AK16" i="114"/>
  <c r="AL16" i="114" s="1"/>
  <c r="AK15" i="114"/>
  <c r="AL15" i="114" s="1"/>
  <c r="AK14" i="114"/>
  <c r="AL14" i="114" s="1"/>
  <c r="AK13" i="114"/>
  <c r="AL13" i="114" s="1"/>
  <c r="AK12" i="114"/>
  <c r="AL12" i="114" s="1"/>
  <c r="AK11" i="114"/>
  <c r="AL11" i="114" s="1"/>
  <c r="AK10" i="114"/>
  <c r="AL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G8" i="114"/>
  <c r="AF8" i="114"/>
  <c r="AE8" i="114"/>
  <c r="AD8" i="114"/>
  <c r="AC8" i="114"/>
  <c r="AB8" i="114"/>
  <c r="AA8" i="114"/>
  <c r="Z8" i="114"/>
  <c r="Y8" i="114"/>
  <c r="X8" i="114"/>
  <c r="W8" i="114"/>
  <c r="V8" i="114"/>
  <c r="U8" i="114"/>
  <c r="T8" i="114"/>
  <c r="S8" i="114"/>
  <c r="R8" i="114"/>
  <c r="Q8" i="114"/>
  <c r="P8" i="114"/>
  <c r="O8" i="114"/>
  <c r="N8" i="114"/>
  <c r="M8" i="114"/>
  <c r="L8" i="114"/>
  <c r="K8" i="114"/>
  <c r="J8" i="114"/>
  <c r="I8" i="114"/>
  <c r="H8" i="114"/>
  <c r="G8" i="114"/>
  <c r="F8" i="114"/>
  <c r="AG30" i="112"/>
  <c r="AF30" i="112"/>
  <c r="AE30" i="112"/>
  <c r="AD30" i="112"/>
  <c r="AC30" i="112"/>
  <c r="AB30" i="112"/>
  <c r="AA30" i="112"/>
  <c r="Z30" i="112"/>
  <c r="Y30" i="112"/>
  <c r="X30" i="112"/>
  <c r="W30" i="112"/>
  <c r="V30" i="112"/>
  <c r="U30" i="112"/>
  <c r="T30" i="112"/>
  <c r="S30" i="112"/>
  <c r="R30" i="112"/>
  <c r="Q30" i="112"/>
  <c r="P30" i="112"/>
  <c r="O30" i="112"/>
  <c r="N30" i="112"/>
  <c r="M30" i="112"/>
  <c r="L30" i="112"/>
  <c r="K30" i="112"/>
  <c r="J30" i="112"/>
  <c r="I30" i="112"/>
  <c r="H30" i="112"/>
  <c r="G30" i="112"/>
  <c r="F30" i="112"/>
  <c r="AK29" i="112"/>
  <c r="AL29" i="112" s="1"/>
  <c r="AK28" i="112"/>
  <c r="AL28" i="112" s="1"/>
  <c r="AK27" i="112"/>
  <c r="AL27" i="112" s="1"/>
  <c r="AK26" i="112"/>
  <c r="AL26" i="112" s="1"/>
  <c r="AK25" i="112"/>
  <c r="AL25" i="112" s="1"/>
  <c r="AK24" i="112"/>
  <c r="AL24" i="112" s="1"/>
  <c r="AK23" i="112"/>
  <c r="AL23" i="112" s="1"/>
  <c r="AK22" i="112"/>
  <c r="AL22" i="112" s="1"/>
  <c r="AK21" i="112"/>
  <c r="AL21" i="112" s="1"/>
  <c r="AK20" i="112"/>
  <c r="AL20" i="112" s="1"/>
  <c r="AK19" i="112"/>
  <c r="AL19" i="112" s="1"/>
  <c r="AK18" i="112"/>
  <c r="AL18" i="112" s="1"/>
  <c r="AK17" i="112"/>
  <c r="AL17" i="112" s="1"/>
  <c r="AK16" i="112"/>
  <c r="AL16" i="112" s="1"/>
  <c r="AK15" i="112"/>
  <c r="AL15" i="112" s="1"/>
  <c r="AK14" i="112"/>
  <c r="AL14" i="112" s="1"/>
  <c r="AK13" i="112"/>
  <c r="AL13" i="112" s="1"/>
  <c r="AK12" i="112"/>
  <c r="AL12" i="112" s="1"/>
  <c r="AK11" i="112"/>
  <c r="AL11" i="112" s="1"/>
  <c r="AK10" i="112"/>
  <c r="AL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G8" i="112"/>
  <c r="AF8" i="112"/>
  <c r="AE8" i="112"/>
  <c r="AD8" i="112"/>
  <c r="AC8" i="112"/>
  <c r="AB8" i="112"/>
  <c r="AA8" i="112"/>
  <c r="Z8" i="112"/>
  <c r="Y8" i="112"/>
  <c r="X8" i="112"/>
  <c r="W8" i="112"/>
  <c r="V8" i="112"/>
  <c r="U8" i="112"/>
  <c r="T8" i="112"/>
  <c r="S8" i="112"/>
  <c r="R8" i="112"/>
  <c r="Q8" i="112"/>
  <c r="P8" i="112"/>
  <c r="O8" i="112"/>
  <c r="N8" i="112"/>
  <c r="M8" i="112"/>
  <c r="L8" i="112"/>
  <c r="K8" i="112"/>
  <c r="J8" i="112"/>
  <c r="I8" i="112"/>
  <c r="H8" i="112"/>
  <c r="G8" i="112"/>
  <c r="F8" i="112"/>
  <c r="AG31" i="109"/>
  <c r="AF31" i="109"/>
  <c r="AE31" i="109"/>
  <c r="AD31" i="109"/>
  <c r="AC31" i="109"/>
  <c r="AB31" i="109"/>
  <c r="AA31" i="109"/>
  <c r="Z31" i="109"/>
  <c r="Y31" i="109"/>
  <c r="X31" i="109"/>
  <c r="W31" i="109"/>
  <c r="V31" i="109"/>
  <c r="U31" i="109"/>
  <c r="T31" i="109"/>
  <c r="S31" i="109"/>
  <c r="R31" i="109"/>
  <c r="Q31" i="109"/>
  <c r="P31" i="109"/>
  <c r="O31" i="109"/>
  <c r="N31" i="109"/>
  <c r="M31" i="109"/>
  <c r="L31" i="109"/>
  <c r="K31" i="109"/>
  <c r="J31" i="109"/>
  <c r="I31" i="109"/>
  <c r="H31" i="109"/>
  <c r="G31" i="109"/>
  <c r="F31" i="109"/>
  <c r="AK30" i="109"/>
  <c r="AL30" i="109" s="1"/>
  <c r="AK29" i="109"/>
  <c r="AL29" i="109" s="1"/>
  <c r="AK28" i="109"/>
  <c r="AL28" i="109" s="1"/>
  <c r="AK27" i="109"/>
  <c r="AL27" i="109" s="1"/>
  <c r="AK26" i="109"/>
  <c r="AL26" i="109" s="1"/>
  <c r="AK25" i="109"/>
  <c r="AL25" i="109" s="1"/>
  <c r="AK24" i="109"/>
  <c r="AL24" i="109" s="1"/>
  <c r="AK23" i="109"/>
  <c r="AL23" i="109" s="1"/>
  <c r="AK22" i="109"/>
  <c r="AL22" i="109" s="1"/>
  <c r="AK21" i="109"/>
  <c r="AL21" i="109" s="1"/>
  <c r="AK20" i="109"/>
  <c r="AL20" i="109" s="1"/>
  <c r="AK19" i="109"/>
  <c r="AL19" i="109" s="1"/>
  <c r="AK18" i="109"/>
  <c r="AL18" i="109" s="1"/>
  <c r="AK17" i="109"/>
  <c r="AL17" i="109" s="1"/>
  <c r="AK16" i="109"/>
  <c r="AL16" i="109" s="1"/>
  <c r="AK15" i="109"/>
  <c r="AL15" i="109" s="1"/>
  <c r="AK14" i="109"/>
  <c r="AL14" i="109" s="1"/>
  <c r="AK13" i="109"/>
  <c r="AL13" i="109" s="1"/>
  <c r="AK12" i="109"/>
  <c r="AL12" i="109" s="1"/>
  <c r="AK11" i="109"/>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G9" i="109"/>
  <c r="AF9" i="109"/>
  <c r="AE9" i="109"/>
  <c r="AD9" i="109"/>
  <c r="AC9" i="109"/>
  <c r="AB9" i="109"/>
  <c r="AA9" i="109"/>
  <c r="Z9" i="109"/>
  <c r="Y9" i="109"/>
  <c r="X9" i="109"/>
  <c r="W9" i="109"/>
  <c r="V9" i="109"/>
  <c r="U9" i="109"/>
  <c r="T9" i="109"/>
  <c r="S9" i="109"/>
  <c r="R9" i="109"/>
  <c r="Q9" i="109"/>
  <c r="P9" i="109"/>
  <c r="O9" i="109"/>
  <c r="N9" i="109"/>
  <c r="M9" i="109"/>
  <c r="L9" i="109"/>
  <c r="K9" i="109"/>
  <c r="J9" i="109"/>
  <c r="I9" i="109"/>
  <c r="H9" i="109"/>
  <c r="G9" i="109"/>
  <c r="F9" i="109"/>
  <c r="U51" i="102"/>
  <c r="U53" i="102" s="1"/>
  <c r="O51" i="102"/>
  <c r="O53" i="102" s="1"/>
  <c r="I51" i="102"/>
  <c r="L53" i="102" s="1"/>
  <c r="E51" i="102"/>
  <c r="E53" i="102" s="1"/>
  <c r="C51" i="102"/>
  <c r="D53" i="102" s="1"/>
  <c r="AJ44" i="102"/>
  <c r="AJ43" i="102"/>
  <c r="AJ42" i="102"/>
  <c r="AJ41" i="102"/>
  <c r="AJ40" i="102"/>
  <c r="AG37" i="102"/>
  <c r="AD37" i="102"/>
  <c r="AA37" i="102"/>
  <c r="X37" i="102"/>
  <c r="U37" i="102"/>
  <c r="R37" i="102"/>
  <c r="O37" i="102"/>
  <c r="L37" i="102"/>
  <c r="I37" i="102"/>
  <c r="F37" i="102"/>
  <c r="E37" i="102"/>
  <c r="D37" i="102"/>
  <c r="AJ31" i="102"/>
  <c r="AI31" i="102"/>
  <c r="AH31" i="102"/>
  <c r="AG31" i="102"/>
  <c r="AF31" i="102"/>
  <c r="AE31" i="102"/>
  <c r="AD31" i="102"/>
  <c r="AC31" i="102"/>
  <c r="AB31" i="102"/>
  <c r="AA31" i="102"/>
  <c r="Z31" i="102"/>
  <c r="Y31" i="102"/>
  <c r="X31" i="102"/>
  <c r="W31" i="102"/>
  <c r="V31" i="102"/>
  <c r="U31" i="102"/>
  <c r="T31" i="102"/>
  <c r="S31" i="102"/>
  <c r="R31" i="102"/>
  <c r="Q31" i="102"/>
  <c r="P31" i="102"/>
  <c r="O31" i="102"/>
  <c r="N31" i="102"/>
  <c r="M31" i="102"/>
  <c r="L31" i="102"/>
  <c r="K31" i="102"/>
  <c r="J31" i="102"/>
  <c r="I31" i="102"/>
  <c r="H31" i="102"/>
  <c r="G31" i="102"/>
  <c r="AK31" i="102" s="1"/>
  <c r="F31" i="102"/>
  <c r="AK30" i="102"/>
  <c r="AK29" i="102"/>
  <c r="AK28" i="102"/>
  <c r="AK27" i="102"/>
  <c r="AK26" i="102"/>
  <c r="AK25" i="102"/>
  <c r="AK24" i="102"/>
  <c r="AK23" i="102"/>
  <c r="AK22" i="102"/>
  <c r="AK21" i="102"/>
  <c r="AK20" i="102"/>
  <c r="AK19" i="102"/>
  <c r="AK18" i="102"/>
  <c r="AK17" i="102"/>
  <c r="AK16" i="102"/>
  <c r="AK15" i="102"/>
  <c r="AK14" i="102"/>
  <c r="AK13" i="102"/>
  <c r="AK12" i="102"/>
  <c r="AK11" i="102"/>
  <c r="AG10" i="102"/>
  <c r="AF10" i="102"/>
  <c r="AE10" i="102"/>
  <c r="AD10" i="102"/>
  <c r="AC10" i="102"/>
  <c r="AB10" i="102"/>
  <c r="AA10" i="102"/>
  <c r="Z10" i="102"/>
  <c r="Y10" i="102"/>
  <c r="X10" i="102"/>
  <c r="W10" i="102"/>
  <c r="V10" i="102"/>
  <c r="U10" i="102"/>
  <c r="T10" i="102"/>
  <c r="S10" i="102"/>
  <c r="R10" i="102"/>
  <c r="Q10" i="102"/>
  <c r="P10" i="102"/>
  <c r="O10" i="102"/>
  <c r="N10" i="102"/>
  <c r="M10" i="102"/>
  <c r="L10" i="102"/>
  <c r="K10" i="102"/>
  <c r="J10" i="102"/>
  <c r="I10" i="102"/>
  <c r="H10" i="102"/>
  <c r="G10" i="102"/>
  <c r="F10" i="102"/>
  <c r="AJ10" i="102" s="1"/>
  <c r="AG9" i="102"/>
  <c r="AF9" i="102"/>
  <c r="AE9" i="102"/>
  <c r="AD9" i="102"/>
  <c r="AC9" i="102"/>
  <c r="AB9" i="102"/>
  <c r="AA9" i="102"/>
  <c r="Z9" i="102"/>
  <c r="Y9" i="102"/>
  <c r="X9" i="102"/>
  <c r="W9" i="102"/>
  <c r="V9" i="102"/>
  <c r="U9" i="102"/>
  <c r="T9" i="102"/>
  <c r="S9" i="102"/>
  <c r="R9" i="102"/>
  <c r="Q9" i="102"/>
  <c r="P9" i="102"/>
  <c r="O9" i="102"/>
  <c r="N9" i="102"/>
  <c r="M9" i="102"/>
  <c r="L9" i="102"/>
  <c r="K9" i="102"/>
  <c r="J9" i="102"/>
  <c r="I9" i="102"/>
  <c r="H9" i="102"/>
  <c r="G9" i="102"/>
  <c r="F9" i="102"/>
  <c r="AI9" i="102" s="1"/>
  <c r="AA54" i="101"/>
  <c r="AA56" i="101" s="1"/>
  <c r="U54" i="101"/>
  <c r="X57" i="101" s="1"/>
  <c r="O54" i="101"/>
  <c r="R56" i="101" s="1"/>
  <c r="I54" i="101"/>
  <c r="L57" i="101" s="1"/>
  <c r="E54" i="101"/>
  <c r="F57" i="101" s="1"/>
  <c r="C54" i="101"/>
  <c r="D56" i="101" s="1"/>
  <c r="AJ47" i="101"/>
  <c r="AL42" i="101" s="1"/>
  <c r="AJ45" i="101"/>
  <c r="AJ41" i="101"/>
  <c r="AJ31" i="101"/>
  <c r="AI31" i="101"/>
  <c r="AH31" i="101"/>
  <c r="AG31" i="101"/>
  <c r="AF31" i="101"/>
  <c r="AE31" i="101"/>
  <c r="AD31" i="101"/>
  <c r="AC31" i="101"/>
  <c r="AB31" i="101"/>
  <c r="AA31" i="101"/>
  <c r="Z31" i="101"/>
  <c r="Y31" i="101"/>
  <c r="X31" i="101"/>
  <c r="W31" i="101"/>
  <c r="V31" i="101"/>
  <c r="U31" i="101"/>
  <c r="T31" i="101"/>
  <c r="S31" i="101"/>
  <c r="R31" i="101"/>
  <c r="Q31" i="101"/>
  <c r="P31" i="101"/>
  <c r="O31" i="101"/>
  <c r="N31" i="101"/>
  <c r="M31" i="101"/>
  <c r="L31" i="101"/>
  <c r="K31" i="101"/>
  <c r="J31" i="101"/>
  <c r="I31" i="101"/>
  <c r="H31" i="101"/>
  <c r="G31" i="101"/>
  <c r="F31" i="101"/>
  <c r="AK30" i="101"/>
  <c r="AK29" i="101"/>
  <c r="AK28" i="101"/>
  <c r="AK27" i="101"/>
  <c r="AK26" i="101"/>
  <c r="AK25" i="101"/>
  <c r="AK24" i="101"/>
  <c r="AK23" i="101"/>
  <c r="AK22" i="101"/>
  <c r="AK21" i="101"/>
  <c r="AK20" i="101"/>
  <c r="AK19" i="101"/>
  <c r="AK18" i="101"/>
  <c r="AK17" i="101"/>
  <c r="AK16" i="101"/>
  <c r="AK15" i="101"/>
  <c r="AK14" i="101"/>
  <c r="AK13" i="101"/>
  <c r="AK12" i="101"/>
  <c r="AK11"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J10" i="101" s="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AJ9" i="101" s="1"/>
  <c r="AL15" i="102"/>
  <c r="AL24" i="102"/>
  <c r="AL25" i="102"/>
  <c r="AL26" i="102"/>
  <c r="AL19" i="102"/>
  <c r="AH9" i="102"/>
  <c r="AL20" i="102"/>
  <c r="AL21" i="101"/>
  <c r="AL14" i="101"/>
  <c r="AL22" i="101"/>
  <c r="AL30" i="101"/>
  <c r="AL23" i="101"/>
  <c r="AL17" i="101"/>
  <c r="AL25" i="101"/>
  <c r="AL18" i="101"/>
  <c r="AL26" i="101"/>
  <c r="AL11" i="101"/>
  <c r="AL19" i="101"/>
  <c r="AL27" i="101"/>
  <c r="AI10" i="102"/>
  <c r="AH10" i="102"/>
  <c r="AH10" i="101"/>
  <c r="AJ43" i="101"/>
  <c r="AL43" i="101" s="1"/>
  <c r="AH9" i="101"/>
  <c r="AI9" i="101"/>
  <c r="AL11" i="109" l="1"/>
  <c r="X54" i="102"/>
  <c r="AL21" i="124"/>
  <c r="AL22" i="102"/>
  <c r="AL31" i="102"/>
  <c r="AL20" i="101"/>
  <c r="AL28" i="101"/>
  <c r="AK30" i="114"/>
  <c r="AL30" i="114" s="1"/>
  <c r="L54" i="102"/>
  <c r="AL13" i="101"/>
  <c r="AL29" i="101"/>
  <c r="AL15" i="101"/>
  <c r="AM42" i="101"/>
  <c r="AL16" i="101"/>
  <c r="AL24" i="101"/>
  <c r="AM44" i="101"/>
  <c r="AL46" i="101"/>
  <c r="AM46" i="101"/>
  <c r="AL39" i="101"/>
  <c r="AL38" i="102"/>
  <c r="AL39" i="102"/>
  <c r="AL40" i="102"/>
  <c r="AL11" i="102"/>
  <c r="AL41" i="102"/>
  <c r="AL28" i="102"/>
  <c r="AL42" i="102"/>
  <c r="AL13" i="102"/>
  <c r="AL21" i="102"/>
  <c r="AJ37" i="124"/>
  <c r="AL37" i="124" s="1"/>
  <c r="AK30" i="112"/>
  <c r="AL30" i="112" s="1"/>
  <c r="AK31" i="109"/>
  <c r="AL31" i="109" s="1"/>
  <c r="E58" i="124"/>
  <c r="I58" i="124"/>
  <c r="O58" i="124"/>
  <c r="AA58" i="124"/>
  <c r="F54" i="102"/>
  <c r="AD56" i="101"/>
  <c r="E54" i="102"/>
  <c r="AA57" i="124"/>
  <c r="AA57" i="101"/>
  <c r="O56" i="124"/>
  <c r="U54" i="102"/>
  <c r="AA56" i="124"/>
  <c r="E56" i="124"/>
  <c r="R54" i="102"/>
  <c r="O54" i="102"/>
  <c r="R53" i="102"/>
  <c r="O56" i="101"/>
  <c r="L56" i="124"/>
  <c r="R57" i="101"/>
  <c r="O57" i="101"/>
  <c r="AD56" i="124"/>
  <c r="X56" i="101"/>
  <c r="C53" i="102"/>
  <c r="U57" i="101"/>
  <c r="C56" i="101"/>
  <c r="AD57" i="101"/>
  <c r="X53" i="102"/>
  <c r="F53" i="102"/>
  <c r="U56" i="101"/>
  <c r="AL23" i="124"/>
  <c r="AL24" i="124"/>
  <c r="AI10" i="101"/>
  <c r="AK31" i="101"/>
  <c r="AL31" i="101" s="1"/>
  <c r="F56" i="101"/>
  <c r="AL41" i="101"/>
  <c r="AL44" i="101"/>
  <c r="E57" i="101"/>
  <c r="AL40" i="101"/>
  <c r="E56" i="101"/>
  <c r="AL45" i="101"/>
  <c r="I53" i="102"/>
  <c r="AL23" i="102"/>
  <c r="AL14" i="102"/>
  <c r="AL29" i="102"/>
  <c r="AL43" i="102"/>
  <c r="AL18" i="102"/>
  <c r="AL30" i="102"/>
  <c r="I54" i="102"/>
  <c r="AL12" i="102"/>
  <c r="AL17" i="102"/>
  <c r="AL27" i="102"/>
  <c r="AL16" i="102"/>
  <c r="AJ37" i="102"/>
  <c r="AL37" i="102" s="1"/>
  <c r="E48" i="102" s="1"/>
  <c r="AL12" i="101"/>
  <c r="AJ37" i="101"/>
  <c r="AL37" i="101" s="1"/>
  <c r="C51" i="101" s="1"/>
  <c r="L56" i="101"/>
  <c r="I56" i="101"/>
  <c r="I57" i="101"/>
  <c r="AL38" i="124"/>
  <c r="AL40" i="124"/>
  <c r="I57" i="124"/>
  <c r="AL16" i="124"/>
  <c r="R56" i="124"/>
  <c r="I56" i="124"/>
  <c r="AL15" i="124"/>
  <c r="AL11" i="124"/>
  <c r="AL19" i="124"/>
  <c r="AL26" i="124"/>
  <c r="AM42" i="124"/>
  <c r="O57" i="124"/>
  <c r="F56" i="124"/>
  <c r="AL20" i="124"/>
  <c r="AL27" i="124"/>
  <c r="AK31" i="124"/>
  <c r="AL31" i="124" s="1"/>
  <c r="AL43" i="124"/>
  <c r="AL45" i="124"/>
  <c r="AL13" i="124"/>
  <c r="AM44" i="124"/>
  <c r="AL22" i="124"/>
  <c r="AL29" i="124"/>
  <c r="AM46" i="124"/>
  <c r="AJ9" i="102"/>
  <c r="X56" i="124"/>
  <c r="X57" i="124"/>
  <c r="U57" i="124"/>
  <c r="AI10" i="124"/>
  <c r="AJ10" i="124"/>
  <c r="AH10" i="124"/>
  <c r="D56" i="124"/>
  <c r="AL30" i="124"/>
  <c r="AH9" i="124"/>
  <c r="AL17" i="124"/>
  <c r="AL12" i="124"/>
  <c r="AL28" i="124"/>
  <c r="AI9" i="124"/>
  <c r="AL18" i="124"/>
  <c r="E57" i="124"/>
  <c r="AL25" i="124"/>
  <c r="AJ9" i="124"/>
  <c r="I51" i="101" l="1"/>
  <c r="C48" i="102"/>
  <c r="E51" i="101"/>
  <c r="I51" i="124"/>
  <c r="E51" i="124"/>
  <c r="C51" i="1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K1" authorId="0" shapeId="0" xr:uid="{1ED7C2D0-4D68-4E17-992F-4E25220297C4}">
      <text>
        <r>
          <rPr>
            <sz val="14"/>
            <color indexed="81"/>
            <rFont val="MS P ゴシック"/>
            <family val="3"/>
            <charset val="128"/>
          </rPr>
          <t>選択式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K1" authorId="0" shapeId="0" xr:uid="{22D9C436-C252-437D-986E-41A9091C4FDC}">
      <text>
        <r>
          <rPr>
            <sz val="14"/>
            <color indexed="81"/>
            <rFont val="MS P ゴシック"/>
            <family val="3"/>
            <charset val="128"/>
          </rPr>
          <t>選択式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K1" authorId="0" shapeId="0" xr:uid="{C4872605-919D-46FF-994B-A31656B04718}">
      <text>
        <r>
          <rPr>
            <sz val="14"/>
            <color indexed="81"/>
            <rFont val="MS P ゴシック"/>
            <family val="3"/>
            <charset val="128"/>
          </rPr>
          <t>選択式</t>
        </r>
      </text>
    </comment>
  </commentList>
</comments>
</file>

<file path=xl/sharedStrings.xml><?xml version="1.0" encoding="utf-8"?>
<sst xmlns="http://schemas.openxmlformats.org/spreadsheetml/2006/main" count="879" uniqueCount="305">
  <si>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</si>
  <si>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</si>
  <si>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</si>
  <si>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</si>
  <si>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</si>
  <si>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</si>
  <si>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</si>
  <si>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</si>
  <si>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</si>
  <si>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</si>
  <si>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</si>
  <si>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</si>
  <si>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</si>
  <si>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</si>
  <si>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</si>
  <si>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</si>
  <si>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</si>
  <si>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</si>
  <si>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</si>
  <si>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</si>
  <si>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</si>
  <si>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</si>
  <si>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</si>
  <si>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</si>
  <si>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</si>
  <si>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</si>
  <si>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</si>
  <si>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</si>
  <si>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</si>
  <si>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</si>
  <si>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</si>
  <si>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</si>
  <si>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</si>
  <si>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</si>
  <si>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</si>
  <si>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</si>
  <si>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</si>
  <si>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</si>
  <si>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</si>
  <si>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</si>
  <si>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</si>
  <si>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</si>
  <si>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</si>
  <si>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</si>
  <si>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</si>
  <si>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</si>
  <si>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</si>
  <si>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</si>
  <si>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</si>
  <si>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</si>
  <si>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</si>
  <si>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</si>
  <si>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</si>
  <si>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</si>
  <si>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</si>
  <si>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</si>
  <si>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</si>
  <si>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</si>
  <si>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</si>
  <si>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</si>
  <si>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</si>
  <si>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</si>
  <si>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</si>
  <si>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</si>
  <si>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</si>
  <si>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</si>
  <si>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</si>
  <si>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</si>
  <si>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</si>
  <si>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</si>
  <si>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</si>
  <si>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</si>
  <si>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</si>
  <si>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</si>
  <si>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</si>
  <si>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</si>
  <si>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</si>
  <si>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</si>
  <si>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</si>
  <si>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</si>
  <si>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</si>
  <si>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</si>
  <si>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</si>
  <si>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</si>
  <si>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</si>
  <si>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</si>
  <si>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</si>
  <si>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</si>
  <si>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</si>
  <si>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</si>
  <si>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</si>
  <si>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</si>
  <si>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</si>
  <si>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</si>
  <si>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</si>
  <si>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</si>
  <si>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</si>
  <si>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</si>
  <si>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</si>
  <si>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</si>
  <si>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</si>
  <si>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</si>
  <si>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</si>
  <si>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</si>
  <si>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</si>
  <si>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</si>
  <si>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</si>
  <si>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</si>
  <si>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</si>
  <si>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</si>
  <si>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</si>
  <si>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</si>
  <si>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</si>
  <si>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</si>
  <si>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</si>
  <si>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</si>
  <si>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</si>
  <si>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</si>
  <si>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</si>
  <si>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</si>
  <si>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</si>
  <si>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</si>
  <si>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</si>
  <si>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</si>
  <si>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</si>
  <si>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</si>
  <si>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</si>
  <si>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</si>
  <si>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</si>
  <si>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</si>
  <si>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</si>
  <si>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</si>
  <si>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</si>
  <si>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</si>
  <si>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</si>
  <si>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</si>
  <si>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</si>
  <si>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</si>
  <si>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</si>
  <si>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</si>
  <si>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</si>
  <si>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</si>
  <si>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</si>
  <si>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</si>
  <si>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</si>
  <si>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</si>
  <si>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</si>
  <si>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</si>
  <si>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</si>
  <si>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</si>
  <si>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</si>
  <si>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</si>
  <si>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</si>
  <si>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</si>
  <si>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</si>
  <si>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</si>
  <si>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</si>
  <si>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</si>
  <si>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</si>
  <si>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</si>
  <si>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</si>
  <si>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</si>
  <si>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</si>
  <si>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</si>
  <si>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</si>
  <si>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</si>
  <si>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</si>
  <si>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</si>
  <si>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</si>
  <si>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</si>
  <si>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</si>
  <si>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</si>
  <si>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</si>
  <si>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</si>
  <si>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</si>
  <si>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</si>
  <si>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</si>
  <si>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</si>
  <si>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</si>
  <si>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</si>
  <si>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</si>
  <si>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</si>
  <si>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</si>
  <si>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</si>
  <si>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</si>
  <si>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</si>
  <si>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</si>
  <si>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</si>
  <si>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</si>
  <si>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</si>
  <si>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</si>
  <si>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</si>
  <si>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</si>
  <si>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</si>
  <si>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</si>
  <si>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</si>
  <si>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</si>
  <si>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8"/>
  </si>
  <si>
    <t>開所日数</t>
    <rPh sb="0" eb="2">
      <t>カイショ</t>
    </rPh>
    <rPh sb="2" eb="4">
      <t>ニッスウ</t>
    </rPh>
    <phoneticPr fontId="4"/>
  </si>
  <si>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</si>
  <si>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</si>
  <si>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</si>
  <si>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＜実人数集計＞</t>
    <rPh sb="1" eb="2">
      <t>ジツ</t>
    </rPh>
    <rPh sb="2" eb="4">
      <t>ニンズウ</t>
    </rPh>
    <rPh sb="4" eb="6">
      <t>シュウケイ</t>
    </rPh>
    <phoneticPr fontId="8"/>
  </si>
  <si>
    <t>生活支援員</t>
  </si>
  <si>
    <t>　(2) 「予定」・「実績」のいずれかを選択してください。</t>
    <rPh sb="6" eb="8">
      <t>ヨテイ</t>
    </rPh>
    <rPh sb="11" eb="13">
      <t>ジッセキ</t>
    </rPh>
    <rPh sb="20" eb="22">
      <t>センタク</t>
    </rPh>
    <phoneticPr fontId="1"/>
  </si>
  <si>
    <t>利用者延べ数計</t>
    <rPh sb="3" eb="4">
      <t>ノ</t>
    </rPh>
    <rPh sb="6" eb="7">
      <t>ケイ</t>
    </rPh>
    <phoneticPr fontId="8"/>
  </si>
  <si>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</si>
  <si>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</si>
  <si>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</si>
  <si>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</si>
  <si>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</si>
  <si>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</si>
  <si>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</si>
  <si>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</si>
  <si>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</si>
  <si>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</si>
  <si>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</si>
  <si>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調理員</t>
    <rPh sb="0" eb="3">
      <t>チョウリイン</t>
    </rPh>
    <phoneticPr fontId="3"/>
  </si>
  <si>
    <t>＜主な対象者及び障害児の数＞</t>
    <rPh sb="1" eb="2">
      <t>オモ</t>
    </rPh>
    <rPh sb="3" eb="5">
      <t>タイショウ</t>
    </rPh>
    <rPh sb="5" eb="6">
      <t>シャ</t>
    </rPh>
    <rPh sb="6" eb="7">
      <t>オヨ</t>
    </rPh>
    <rPh sb="8" eb="11">
      <t>ショウガイジ</t>
    </rPh>
    <rPh sb="12" eb="13">
      <t>カズ</t>
    </rPh>
    <phoneticPr fontId="8"/>
  </si>
  <si>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</si>
  <si>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</si>
  <si>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</si>
  <si>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</si>
  <si>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</si>
  <si>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</si>
  <si>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8"/>
  </si>
  <si>
    <t>　区分１以下の延べ利用者数</t>
    <rPh sb="1" eb="3">
      <t>クブン</t>
    </rPh>
    <rPh sb="4" eb="6">
      <t>イカ</t>
    </rPh>
    <rPh sb="7" eb="8">
      <t>ノ</t>
    </rPh>
    <rPh sb="9" eb="13">
      <t>リヨウシャスウ</t>
    </rPh>
    <phoneticPr fontId="3"/>
  </si>
  <si>
    <t>個人居宅介護利用者数</t>
    <rPh sb="0" eb="2">
      <t>コジン</t>
    </rPh>
    <rPh sb="2" eb="4">
      <t>キョタク</t>
    </rPh>
    <rPh sb="4" eb="6">
      <t>カイゴ</t>
    </rPh>
    <rPh sb="6" eb="9">
      <t>リヨウシャ</t>
    </rPh>
    <rPh sb="9" eb="10">
      <t>スウ</t>
    </rPh>
    <phoneticPr fontId="3"/>
  </si>
  <si>
    <t>個人居宅介護利用者数</t>
    <rPh sb="0" eb="2">
      <t>コジン</t>
    </rPh>
    <rPh sb="9" eb="10">
      <t>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</si>
  <si>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</si>
  <si>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</si>
  <si>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</si>
  <si>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</si>
  <si>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</si>
  <si>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個人居宅介護
利用者数平均</t>
    <rPh sb="11" eb="13">
      <t>ヘイキン</t>
    </rPh>
    <phoneticPr fontId="3"/>
  </si>
  <si>
    <t>夜間支援従事者</t>
    <rPh sb="0" eb="2">
      <t>ヤカン</t>
    </rPh>
    <rPh sb="2" eb="4">
      <t>シエン</t>
    </rPh>
    <rPh sb="4" eb="7">
      <t>ジュウジシャ</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</si>
  <si>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</si>
  <si>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</si>
  <si>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xml:space="preserve"> 　　 保有資格を全て記入するのではなく、人員基準・加配加算上、求められる資格等を入力してください。</t>
    <phoneticPr fontId="1"/>
  </si>
  <si>
    <t>事務員</t>
    <rPh sb="0" eb="3">
      <t>ジムイン</t>
    </rPh>
    <phoneticPr fontId="3"/>
  </si>
  <si>
    <t>職種⑪</t>
    <phoneticPr fontId="3"/>
  </si>
  <si>
    <t>職種⑫</t>
    <phoneticPr fontId="3"/>
  </si>
  <si>
    <t>運転手</t>
    <rPh sb="0" eb="3">
      <t>ウンテンシュ</t>
    </rPh>
    <phoneticPr fontId="3"/>
  </si>
  <si>
    <t>職種⑬</t>
    <rPh sb="0" eb="2">
      <t>ショクシュ</t>
    </rPh>
    <phoneticPr fontId="3"/>
  </si>
  <si>
    <t>目標工賃達成指導員</t>
    <rPh sb="0" eb="9">
      <t>モクヒョウコウチンタッセイシドウイン</t>
    </rPh>
    <phoneticPr fontId="3"/>
  </si>
  <si>
    <t>賃金向上達成指導員</t>
    <rPh sb="0" eb="2">
      <t>チンギン</t>
    </rPh>
    <rPh sb="2" eb="4">
      <t>コウジョウ</t>
    </rPh>
    <rPh sb="4" eb="9">
      <t>タッセイシドウイン</t>
    </rPh>
    <phoneticPr fontId="3"/>
  </si>
  <si>
    <t>職種⑭</t>
    <rPh sb="0" eb="2">
      <t>ショクシュ</t>
    </rPh>
    <phoneticPr fontId="3"/>
  </si>
  <si>
    <t>職種⑮</t>
    <rPh sb="0" eb="2">
      <t>ショクシュ</t>
    </rPh>
    <phoneticPr fontId="3"/>
  </si>
  <si>
    <t>地域移行等意向確認担当者</t>
    <rPh sb="0" eb="2">
      <t>チイキ</t>
    </rPh>
    <rPh sb="2" eb="4">
      <t>イコウ</t>
    </rPh>
    <rPh sb="4" eb="5">
      <t>トウ</t>
    </rPh>
    <rPh sb="5" eb="12">
      <t>イコウカクニンタントウシャ</t>
    </rPh>
    <phoneticPr fontId="3"/>
  </si>
  <si>
    <t>地域移行支援</t>
    <rPh sb="0" eb="2">
      <t>チイキ</t>
    </rPh>
    <rPh sb="2" eb="4">
      <t>イコウ</t>
    </rPh>
    <rPh sb="4" eb="6">
      <t>シエン</t>
    </rPh>
    <phoneticPr fontId="8"/>
  </si>
  <si>
    <t>地域定着支援</t>
    <rPh sb="0" eb="2">
      <t>チイキ</t>
    </rPh>
    <rPh sb="2" eb="4">
      <t>テイチャク</t>
    </rPh>
    <rPh sb="4" eb="6">
      <t>シエン</t>
    </rPh>
    <phoneticPr fontId="8"/>
  </si>
  <si>
    <t>(管理)栄養士</t>
    <rPh sb="1" eb="3">
      <t>カンリ</t>
    </rPh>
    <rPh sb="4" eb="7">
      <t>エイヨウシ</t>
    </rPh>
    <phoneticPr fontId="3"/>
  </si>
  <si>
    <t>職種⑯</t>
    <rPh sb="0" eb="2">
      <t>ショクシュ</t>
    </rPh>
    <phoneticPr fontId="3"/>
  </si>
  <si>
    <t>生活支援員</t>
    <rPh sb="0" eb="2">
      <t>セイカツ</t>
    </rPh>
    <rPh sb="2" eb="4">
      <t>シエン</t>
    </rPh>
    <rPh sb="4" eb="5">
      <t>イン</t>
    </rPh>
    <phoneticPr fontId="3"/>
  </si>
  <si>
    <t>地域移行支援員</t>
    <rPh sb="0" eb="2">
      <t>チイキ</t>
    </rPh>
    <rPh sb="2" eb="4">
      <t>イコウ</t>
    </rPh>
    <rPh sb="4" eb="6">
      <t>シエン</t>
    </rPh>
    <rPh sb="6" eb="7">
      <t>イン</t>
    </rPh>
    <phoneticPr fontId="3"/>
  </si>
  <si>
    <t>地域移行支援員（相談支援専門員）</t>
    <rPh sb="0" eb="6">
      <t>チイキイコウシエン</t>
    </rPh>
    <rPh sb="6" eb="7">
      <t>イン</t>
    </rPh>
    <rPh sb="8" eb="15">
      <t>ソウダンシエンセンモンイン</t>
    </rPh>
    <phoneticPr fontId="3"/>
  </si>
  <si>
    <t>地域定着支援員（相談支援専門員）</t>
    <rPh sb="0" eb="2">
      <t>チイキ</t>
    </rPh>
    <rPh sb="2" eb="4">
      <t>テイチャク</t>
    </rPh>
    <rPh sb="4" eb="6">
      <t>シエン</t>
    </rPh>
    <rPh sb="6" eb="7">
      <t>イン</t>
    </rPh>
    <rPh sb="8" eb="15">
      <t>ソウダンシエンセンモンイン</t>
    </rPh>
    <phoneticPr fontId="3"/>
  </si>
  <si>
    <t>主任相談支援専門員</t>
    <rPh sb="0" eb="2">
      <t>シュニン</t>
    </rPh>
    <rPh sb="2" eb="9">
      <t>ソウダンシエンセンモンイン</t>
    </rPh>
    <phoneticPr fontId="3"/>
  </si>
  <si>
    <t>就労継続支援B型</t>
    <rPh sb="0" eb="2">
      <t>シュウロウ</t>
    </rPh>
    <rPh sb="2" eb="4">
      <t>ケイゾク</t>
    </rPh>
    <rPh sb="4" eb="6">
      <t>シエン</t>
    </rPh>
    <rPh sb="7" eb="8">
      <t>ガタ</t>
    </rPh>
    <phoneticPr fontId="8"/>
  </si>
  <si>
    <t>就労継続支援A型</t>
    <rPh sb="0" eb="2">
      <t>シュウロウ</t>
    </rPh>
    <rPh sb="2" eb="4">
      <t>ケイゾク</t>
    </rPh>
    <rPh sb="4" eb="6">
      <t>シエン</t>
    </rPh>
    <rPh sb="7" eb="8">
      <t>ガタ</t>
    </rPh>
    <phoneticPr fontId="8"/>
  </si>
  <si>
    <t>拠点ｺｰﾃﾞｨﾈｰﾀｰ</t>
    <rPh sb="0" eb="2">
      <t>キョテン</t>
    </rPh>
    <phoneticPr fontId="3"/>
  </si>
  <si>
    <t>その他指導員</t>
    <rPh sb="2" eb="3">
      <t>タ</t>
    </rPh>
    <rPh sb="3" eb="5">
      <t>シドウ</t>
    </rPh>
    <rPh sb="5" eb="6">
      <t>イン</t>
    </rPh>
    <phoneticPr fontId="3"/>
  </si>
  <si>
    <t>削除厳禁→</t>
    <rPh sb="0" eb="4">
      <t>サクジョゲンキン</t>
    </rPh>
    <phoneticPr fontId="3"/>
  </si>
  <si>
    <t>心理担当職員</t>
    <rPh sb="0" eb="2">
      <t>シンリ</t>
    </rPh>
    <rPh sb="2" eb="4">
      <t>タントウ</t>
    </rPh>
    <rPh sb="4" eb="6">
      <t>ショクイン</t>
    </rPh>
    <phoneticPr fontId="3"/>
  </si>
  <si>
    <t>看護職員</t>
    <rPh sb="0" eb="3">
      <t>カンゴショク</t>
    </rPh>
    <rPh sb="3" eb="4">
      <t>イン</t>
    </rPh>
    <phoneticPr fontId="3"/>
  </si>
  <si>
    <t>生活訓練・宿泊型含む</t>
    <rPh sb="0" eb="2">
      <t>セイカツ</t>
    </rPh>
    <rPh sb="2" eb="4">
      <t>クンレン</t>
    </rPh>
    <rPh sb="5" eb="8">
      <t>シュクハクガタ</t>
    </rPh>
    <rPh sb="8" eb="9">
      <t>フク</t>
    </rPh>
    <phoneticPr fontId="8"/>
  </si>
  <si>
    <t>児童・入所系</t>
    <rPh sb="0" eb="2">
      <t>ジドウ</t>
    </rPh>
    <rPh sb="3" eb="5">
      <t>ニュウショ</t>
    </rPh>
    <rPh sb="5" eb="6">
      <t>ケイ</t>
    </rPh>
    <phoneticPr fontId="3"/>
  </si>
  <si>
    <t>児童・訪問系</t>
    <rPh sb="0" eb="2">
      <t>ジドウ</t>
    </rPh>
    <rPh sb="3" eb="5">
      <t>ホウモン</t>
    </rPh>
    <rPh sb="5" eb="6">
      <t>ケイ</t>
    </rPh>
    <phoneticPr fontId="3"/>
  </si>
  <si>
    <t>児童・通所系</t>
    <rPh sb="0" eb="2">
      <t>ジドウ</t>
    </rPh>
    <rPh sb="3" eb="5">
      <t>ツウショ</t>
    </rPh>
    <rPh sb="5" eb="6">
      <t>ケイ</t>
    </rPh>
    <phoneticPr fontId="3"/>
  </si>
  <si>
    <t>(5)勤続年数３年以上</t>
    <rPh sb="3" eb="7">
      <t>キンゾクネンスウ</t>
    </rPh>
    <rPh sb="8" eb="9">
      <t>ネン</t>
    </rPh>
    <rPh sb="9" eb="11">
      <t>イジョウ</t>
    </rPh>
    <phoneticPr fontId="8"/>
  </si>
  <si>
    <t>(6)児童福祉事業の経験５年以上</t>
    <rPh sb="3" eb="5">
      <t>ジドウ</t>
    </rPh>
    <rPh sb="5" eb="7">
      <t>フクシ</t>
    </rPh>
    <rPh sb="7" eb="9">
      <t>ジギョウ</t>
    </rPh>
    <rPh sb="10" eb="12">
      <t>ケイケン</t>
    </rPh>
    <rPh sb="13" eb="14">
      <t>ネン</t>
    </rPh>
    <rPh sb="14" eb="16">
      <t>イジョウ</t>
    </rPh>
    <phoneticPr fontId="8"/>
  </si>
  <si>
    <t>(11)強行等の研修の修了※</t>
    <rPh sb="4" eb="6">
      <t>キョウコウ</t>
    </rPh>
    <rPh sb="6" eb="7">
      <t>トウ</t>
    </rPh>
    <rPh sb="8" eb="10">
      <t>ケンシュウ</t>
    </rPh>
    <rPh sb="11" eb="13">
      <t>シュウリョウ</t>
    </rPh>
    <phoneticPr fontId="8"/>
  </si>
  <si>
    <t>※強度行動障害支援者養成研修（基礎）および（実践）の両方を修了している場合は、（実践）を選択すること</t>
    <rPh sb="1" eb="7">
      <t>キョウドコウドウショウガイ</t>
    </rPh>
    <rPh sb="7" eb="14">
      <t>シエンシャヨウセイケンシュウ</t>
    </rPh>
    <rPh sb="15" eb="17">
      <t>キソ</t>
    </rPh>
    <rPh sb="22" eb="24">
      <t>ジッセン</t>
    </rPh>
    <rPh sb="26" eb="28">
      <t>リョウホウ</t>
    </rPh>
    <rPh sb="29" eb="31">
      <t>シュウリョウ</t>
    </rPh>
    <rPh sb="35" eb="37">
      <t>バアイ</t>
    </rPh>
    <rPh sb="40" eb="42">
      <t>ジッセン</t>
    </rPh>
    <rPh sb="44" eb="46">
      <t>センタク</t>
    </rPh>
    <phoneticPr fontId="3"/>
  </si>
  <si>
    <t>　(5) 勤続年数とは、加算の申請を行う末日時点における勤続年数とし、勤続年数の算定にあたっては、当該事業所における勤続年数に加え同一法人の経営する他の障害児通所支援事業、障害児入所施設、</t>
    <rPh sb="5" eb="9">
      <t>キンゾクネンスウ</t>
    </rPh>
    <rPh sb="12" eb="14">
      <t>カサン</t>
    </rPh>
    <rPh sb="15" eb="17">
      <t>シンセイ</t>
    </rPh>
    <rPh sb="18" eb="19">
      <t>オコナ</t>
    </rPh>
    <rPh sb="20" eb="21">
      <t>マツ</t>
    </rPh>
    <rPh sb="21" eb="22">
      <t>ジツ</t>
    </rPh>
    <rPh sb="22" eb="24">
      <t>ジテン</t>
    </rPh>
    <rPh sb="28" eb="32">
      <t>キンゾクネンスウ</t>
    </rPh>
    <rPh sb="35" eb="39">
      <t>キンゾクネンスウ</t>
    </rPh>
    <rPh sb="40" eb="42">
      <t>サンテイ</t>
    </rPh>
    <rPh sb="49" eb="54">
      <t>トウガイジギョウショ</t>
    </rPh>
    <rPh sb="58" eb="62">
      <t>キンゾクネンスウ</t>
    </rPh>
    <rPh sb="63" eb="64">
      <t>クワ</t>
    </rPh>
    <rPh sb="65" eb="69">
      <t>ドウイツホウジン</t>
    </rPh>
    <rPh sb="70" eb="72">
      <t>ケイエイ</t>
    </rPh>
    <rPh sb="74" eb="75">
      <t>タ</t>
    </rPh>
    <rPh sb="76" eb="79">
      <t>ショウガイジ</t>
    </rPh>
    <rPh sb="79" eb="81">
      <t>ツウショ</t>
    </rPh>
    <rPh sb="81" eb="85">
      <t>シエンジギョウ</t>
    </rPh>
    <rPh sb="86" eb="89">
      <t>ショウガイジ</t>
    </rPh>
    <rPh sb="89" eb="91">
      <t>ニュウショ</t>
    </rPh>
    <rPh sb="91" eb="93">
      <t>シセツ</t>
    </rPh>
    <phoneticPr fontId="2"/>
  </si>
  <si>
    <t xml:space="preserve">　(6) 児童福祉事業については、令和６年度障害福祉サービス等報酬改定等（障害児支援）に関するＱ＆A VOL.1（令和６年３月 29 日）問12参照。
</t>
    <rPh sb="5" eb="11">
      <t>ジドウフクシジギョウ</t>
    </rPh>
    <rPh sb="69" eb="70">
      <t>トイ</t>
    </rPh>
    <rPh sb="72" eb="74">
      <t>サンショウ</t>
    </rPh>
    <phoneticPr fontId="1"/>
  </si>
  <si>
    <t>　　　障害福祉サービス事業等においてサービスを利用者に直接提供する職員として勤務した年数を含めることができます。</t>
    <phoneticPr fontId="3"/>
  </si>
  <si>
    <t>　　　ただし、特別支援学校、特別支援学級又は通級での指導における実務経験は含みません。</t>
    <phoneticPr fontId="1"/>
  </si>
  <si>
    <t>　(11) 研修を修了している場合は、入力してください。</t>
    <rPh sb="6" eb="8">
      <t>ケンシュウ</t>
    </rPh>
    <rPh sb="9" eb="11">
      <t>シュウリョウ</t>
    </rPh>
    <rPh sb="15" eb="17">
      <t>バアイ</t>
    </rPh>
    <rPh sb="19" eb="21">
      <t>ニュウリョク</t>
    </rPh>
    <phoneticPr fontId="1"/>
  </si>
  <si>
    <t>(10)常勤換算数</t>
    <rPh sb="4" eb="9">
      <t>ジョウキンカンサンスウ</t>
    </rPh>
    <phoneticPr fontId="8"/>
  </si>
  <si>
    <t>(1)予定/実績の別</t>
    <rPh sb="3" eb="5">
      <t>ヨテイ</t>
    </rPh>
    <rPh sb="6" eb="8">
      <t>ジッセキ</t>
    </rPh>
    <rPh sb="9" eb="10">
      <t>ベツ</t>
    </rPh>
    <phoneticPr fontId="8"/>
  </si>
  <si>
    <t>(2)　定員</t>
    <rPh sb="4" eb="6">
      <t>テイイン</t>
    </rPh>
    <phoneticPr fontId="3"/>
  </si>
  <si>
    <t>非常勤</t>
    <phoneticPr fontId="8"/>
  </si>
  <si>
    <t>　(1) 「予定」・「実績」のいずれかを選択してください。</t>
    <rPh sb="6" eb="8">
      <t>ヨテイ</t>
    </rPh>
    <rPh sb="11" eb="13">
      <t>ジッセキ</t>
    </rPh>
    <rPh sb="20" eb="22">
      <t>センタク</t>
    </rPh>
    <phoneticPr fontId="1"/>
  </si>
  <si>
    <t>　(2) 　定員数を入力してください。</t>
    <rPh sb="6" eb="9">
      <t>テイインスウ</t>
    </rPh>
    <rPh sb="10" eb="12">
      <t>ニュウリョク</t>
    </rPh>
    <phoneticPr fontId="3"/>
  </si>
  <si>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</si>
  <si>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(3)職種</t>
    <rPh sb="3" eb="5">
      <t>ショクシュ</t>
    </rPh>
    <phoneticPr fontId="8"/>
  </si>
  <si>
    <t>(4)勤続年数３年以上</t>
    <rPh sb="3" eb="7">
      <t>キンゾクネンスウ</t>
    </rPh>
    <rPh sb="8" eb="9">
      <t>ネン</t>
    </rPh>
    <rPh sb="9" eb="11">
      <t>イジョウ</t>
    </rPh>
    <phoneticPr fontId="8"/>
  </si>
  <si>
    <t>(5)児童福祉事業の経験５年以上</t>
    <rPh sb="3" eb="5">
      <t>ジドウ</t>
    </rPh>
    <rPh sb="5" eb="7">
      <t>フクシ</t>
    </rPh>
    <rPh sb="7" eb="9">
      <t>ジギョウ</t>
    </rPh>
    <rPh sb="10" eb="12">
      <t>ケイケン</t>
    </rPh>
    <rPh sb="13" eb="14">
      <t>ネン</t>
    </rPh>
    <rPh sb="14" eb="16">
      <t>イジョウ</t>
    </rPh>
    <phoneticPr fontId="8"/>
  </si>
  <si>
    <t>(6)氏名</t>
    <rPh sb="3" eb="5">
      <t>シメイ</t>
    </rPh>
    <phoneticPr fontId="8"/>
  </si>
  <si>
    <t>(7)</t>
    <phoneticPr fontId="8"/>
  </si>
  <si>
    <t>(8)勤務時間数合計</t>
    <rPh sb="3" eb="5">
      <t>キンム</t>
    </rPh>
    <rPh sb="5" eb="7">
      <t>ジカン</t>
    </rPh>
    <rPh sb="7" eb="8">
      <t>スウ</t>
    </rPh>
    <rPh sb="8" eb="10">
      <t>ゴウケイ</t>
    </rPh>
    <phoneticPr fontId="8"/>
  </si>
  <si>
    <t>(9)常勤換算数</t>
    <rPh sb="3" eb="8">
      <t>ジョウキンカンサンスウ</t>
    </rPh>
    <phoneticPr fontId="8"/>
  </si>
  <si>
    <t>(10)強行等の研修の修了※</t>
    <rPh sb="4" eb="6">
      <t>キョウコウ</t>
    </rPh>
    <rPh sb="6" eb="7">
      <t>トウ</t>
    </rPh>
    <rPh sb="8" eb="10">
      <t>ケンシュウ</t>
    </rPh>
    <rPh sb="11" eb="13">
      <t>シュウリョウ</t>
    </rPh>
    <phoneticPr fontId="8"/>
  </si>
  <si>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</si>
  <si>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従業者の職種を入力してください。</t>
    <rPh sb="5" eb="8">
      <t>ジュウギョウシャ</t>
    </rPh>
    <rPh sb="9" eb="11">
      <t>ショクシュ</t>
    </rPh>
    <rPh sb="12" eb="14">
      <t>ニュウリョク</t>
    </rPh>
    <phoneticPr fontId="1"/>
  </si>
  <si>
    <t>　(4) 勤続年数とは、加算の申請を行う末日時点における勤続年数とし、勤続年数の算定にあたっては、当該事業所における勤続年数に加え同一法人の経営する他の障害児通所支援事業、障害児入所施設、</t>
    <rPh sb="5" eb="9">
      <t>キンゾクネンスウ</t>
    </rPh>
    <rPh sb="12" eb="14">
      <t>カサン</t>
    </rPh>
    <rPh sb="15" eb="17">
      <t>シンセイ</t>
    </rPh>
    <rPh sb="18" eb="19">
      <t>オコナ</t>
    </rPh>
    <rPh sb="20" eb="21">
      <t>マツ</t>
    </rPh>
    <rPh sb="21" eb="22">
      <t>ジツ</t>
    </rPh>
    <rPh sb="22" eb="24">
      <t>ジテン</t>
    </rPh>
    <rPh sb="28" eb="32">
      <t>キンゾクネンスウ</t>
    </rPh>
    <rPh sb="35" eb="39">
      <t>キンゾクネンスウ</t>
    </rPh>
    <rPh sb="40" eb="42">
      <t>サンテイ</t>
    </rPh>
    <rPh sb="49" eb="54">
      <t>トウガイジギョウショ</t>
    </rPh>
    <rPh sb="58" eb="62">
      <t>キンゾクネンスウ</t>
    </rPh>
    <rPh sb="63" eb="64">
      <t>クワ</t>
    </rPh>
    <rPh sb="65" eb="69">
      <t>ドウイツホウジン</t>
    </rPh>
    <rPh sb="70" eb="72">
      <t>ケイエイ</t>
    </rPh>
    <rPh sb="74" eb="75">
      <t>タ</t>
    </rPh>
    <rPh sb="76" eb="79">
      <t>ショウガイジ</t>
    </rPh>
    <rPh sb="79" eb="81">
      <t>ツウショ</t>
    </rPh>
    <rPh sb="81" eb="85">
      <t>シエンジギョウ</t>
    </rPh>
    <rPh sb="86" eb="89">
      <t>ショウガイジ</t>
    </rPh>
    <rPh sb="89" eb="91">
      <t>ニュウショ</t>
    </rPh>
    <rPh sb="91" eb="93">
      <t>シセツ</t>
    </rPh>
    <phoneticPr fontId="2"/>
  </si>
  <si>
    <t xml:space="preserve">　(5) 児童福祉事業については、令和６年度障害福祉サービス等報酬改定等（障害児支援）に関するＱ＆A VOL.1（令和６年３月 29 日）問12参照。
</t>
    <rPh sb="5" eb="11">
      <t>ジドウフクシジギョウ</t>
    </rPh>
    <rPh sb="69" eb="70">
      <t>トイ</t>
    </rPh>
    <rPh sb="72" eb="74">
      <t>サンショウ</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</si>
  <si>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</si>
  <si>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</si>
  <si>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(8) 従業者ごとに、合計勤務時間数を入力してください。</t>
    <rPh sb="5" eb="8">
      <t>ジュウギョウシャ</t>
    </rPh>
    <rPh sb="12" eb="14">
      <t>ゴウケイ</t>
    </rPh>
    <rPh sb="14" eb="16">
      <t>キンム</t>
    </rPh>
    <rPh sb="16" eb="19">
      <t>ジカンスウ</t>
    </rPh>
    <rPh sb="20" eb="22">
      <t>ニュウリョク</t>
    </rPh>
    <phoneticPr fontId="1"/>
  </si>
  <si>
    <t>　(9) 従業者ごとに、週平均の勤務時間数を入力してください。</t>
    <rPh sb="5" eb="8">
      <t>ジュウギョウシャ</t>
    </rPh>
    <rPh sb="12" eb="15">
      <t>シュウヘイキン</t>
    </rPh>
    <rPh sb="16" eb="18">
      <t>キンム</t>
    </rPh>
    <rPh sb="18" eb="21">
      <t>ジカンスウ</t>
    </rPh>
    <rPh sb="22" eb="24">
      <t>ニュウリョク</t>
    </rPh>
    <phoneticPr fontId="1"/>
  </si>
  <si>
    <t>　(10) 研修を修了している場合は、入力してください。</t>
    <rPh sb="6" eb="8">
      <t>ケンシュウ</t>
    </rPh>
    <rPh sb="9" eb="11">
      <t>シュウリョウ</t>
    </rPh>
    <rPh sb="15" eb="17">
      <t>バアイ</t>
    </rPh>
    <rPh sb="19" eb="21">
      <t>ニュウリョク</t>
    </rPh>
    <phoneticPr fontId="1"/>
  </si>
  <si>
    <t>(4)勤務形態</t>
    <rPh sb="3" eb="5">
      <t>キンム</t>
    </rPh>
    <rPh sb="5" eb="7">
      <t>ケイタイ</t>
    </rPh>
    <phoneticPr fontId="8"/>
  </si>
  <si>
    <t>(5)資格</t>
    <rPh sb="3" eb="5">
      <t>シカク</t>
    </rPh>
    <phoneticPr fontId="8"/>
  </si>
  <si>
    <t>(10)兼務状況
（兼務先／兼務する職務の内容）等</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</si>
</sst>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3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2"/>
      <color rgb="FFFF0000"/>
      <name val="ＭＳ ゴシック"/>
      <family val="3"/>
      <charset val="128"/>
    </font>
    <font>
      <sz val="11"/>
      <color rgb="FFFF0000"/>
      <name val="游ゴシック"/>
      <family val="3"/>
      <charset val="128"/>
      <scheme val="minor"/>
    </font>
    <font>
      <sz val="9"/>
      <color theme="1"/>
      <name val="ＭＳ ゴシック"/>
      <family val="3"/>
      <charset val="128"/>
    </font>
    <font>
      <sz val="11"/>
      <name val="游ゴシック"/>
      <family val="3"/>
      <charset val="128"/>
      <scheme val="minor"/>
    </font>
    <font>
      <sz val="11"/>
      <color rgb="FF7030A0"/>
      <name val="游ゴシック"/>
      <family val="3"/>
      <charset val="128"/>
      <scheme val="minor"/>
    </font>
    <font>
      <sz val="6"/>
      <name val="游ゴシック"/>
      <family val="3"/>
      <charset val="128"/>
      <scheme val="minor"/>
    </font>
    <font>
      <sz val="14"/>
      <color indexed="81"/>
      <name val="MS P ゴシック"/>
      <family val="3"/>
      <charset val="128"/>
    </font>
    <font>
      <b/>
      <sz val="12"/>
      <name val="ＭＳ ゴシック"/>
      <family val="3"/>
      <charset val="128"/>
    </font>
    <font>
      <b/>
      <sz val="12"/>
      <color theme="1"/>
      <name val="ＭＳ ゴシック"/>
      <family val="3"/>
      <charset val="128"/>
    </font>
  </fonts>
  <fills count="10">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367">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0" fontId="5" fillId="0" borderId="17" xfId="7" applyFont="1" applyFill="1" applyBorder="1" applyAlignment="1">
      <alignment horizontal="center" vertical="center" wrapText="1"/>
    </xf>
    <xf numFmtId="176" fontId="5" fillId="0" borderId="29" xfId="7" applyNumberFormat="1" applyFont="1" applyFill="1" applyBorder="1" applyAlignment="1">
      <alignment vertical="center"/>
    </xf>
    <xf numFmtId="0" fontId="5" fillId="7" borderId="17" xfId="3" applyFont="1" applyFill="1" applyBorder="1" applyAlignment="1">
      <alignment horizontal="center" vertical="center"/>
    </xf>
    <xf numFmtId="0" fontId="25" fillId="0" borderId="0" xfId="0" applyFont="1">
      <alignment vertical="center"/>
    </xf>
    <xf numFmtId="0" fontId="24" fillId="0" borderId="0" xfId="7" applyFont="1">
      <alignment vertical="center"/>
    </xf>
    <xf numFmtId="0" fontId="24" fillId="0" borderId="0" xfId="7" applyFont="1" applyFill="1">
      <alignment vertical="center"/>
    </xf>
    <xf numFmtId="0" fontId="19" fillId="6" borderId="17" xfId="0" applyFont="1" applyFill="1" applyBorder="1">
      <alignment vertical="center"/>
    </xf>
    <xf numFmtId="0" fontId="5" fillId="4" borderId="17" xfId="7" applyFont="1" applyFill="1" applyBorder="1" applyAlignment="1">
      <alignment horizontal="right" vertical="center"/>
    </xf>
    <xf numFmtId="0" fontId="5" fillId="3" borderId="25" xfId="7" applyFont="1" applyFill="1" applyBorder="1" applyAlignment="1">
      <alignment horizontal="center" vertical="center"/>
    </xf>
    <xf numFmtId="176" fontId="5" fillId="0" borderId="17" xfId="7" applyNumberFormat="1" applyFont="1" applyFill="1" applyBorder="1" applyAlignment="1">
      <alignment horizontal="center" vertical="center"/>
    </xf>
    <xf numFmtId="0" fontId="5" fillId="0" borderId="17" xfId="7" applyFont="1" applyFill="1" applyBorder="1" applyAlignment="1">
      <alignment horizontal="center" vertical="center" wrapText="1"/>
    </xf>
    <xf numFmtId="0" fontId="5" fillId="0" borderId="25" xfId="7" applyFont="1" applyFill="1" applyBorder="1" applyAlignment="1">
      <alignment horizontal="left" vertical="center"/>
    </xf>
    <xf numFmtId="0" fontId="5" fillId="0" borderId="23" xfId="7" applyFont="1" applyFill="1" applyBorder="1" applyAlignment="1">
      <alignment horizontal="left" vertical="center"/>
    </xf>
    <xf numFmtId="0" fontId="5" fillId="0" borderId="16" xfId="7" applyFont="1" applyFill="1" applyBorder="1" applyAlignment="1">
      <alignment horizontal="left" vertical="center"/>
    </xf>
    <xf numFmtId="0" fontId="5" fillId="0" borderId="0" xfId="7" applyFont="1" applyFill="1" applyBorder="1" applyAlignment="1">
      <alignment horizontal="center" vertical="center"/>
    </xf>
    <xf numFmtId="0" fontId="5" fillId="0" borderId="17" xfId="7" applyFont="1" applyFill="1" applyBorder="1" applyAlignment="1">
      <alignment horizontal="right" vertical="center"/>
    </xf>
    <xf numFmtId="0" fontId="5" fillId="4" borderId="17" xfId="7" applyFont="1" applyFill="1" applyBorder="1" applyAlignment="1">
      <alignment horizontal="right" vertical="center"/>
    </xf>
    <xf numFmtId="0" fontId="5" fillId="0" borderId="17" xfId="7" applyFont="1" applyFill="1" applyBorder="1" applyAlignment="1">
      <alignment vertical="center"/>
    </xf>
    <xf numFmtId="179" fontId="5" fillId="0" borderId="17" xfId="7" applyNumberFormat="1" applyFont="1" applyFill="1" applyBorder="1" applyAlignment="1">
      <alignment horizontal="center" vertical="center"/>
    </xf>
    <xf numFmtId="176" fontId="5" fillId="0" borderId="17" xfId="7" applyNumberFormat="1" applyFont="1" applyFill="1" applyBorder="1" applyAlignment="1">
      <alignment vertical="center"/>
    </xf>
    <xf numFmtId="176" fontId="5" fillId="0" borderId="17" xfId="7" applyNumberFormat="1" applyFont="1" applyBorder="1">
      <alignment vertical="center"/>
    </xf>
    <xf numFmtId="0" fontId="5" fillId="0" borderId="9" xfId="7" applyFont="1" applyFill="1" applyBorder="1" applyAlignment="1">
      <alignment vertical="center" wrapText="1"/>
    </xf>
    <xf numFmtId="0" fontId="5" fillId="0" borderId="28" xfId="7" applyFont="1" applyFill="1" applyBorder="1" applyAlignment="1">
      <alignment vertical="center" wrapText="1"/>
    </xf>
    <xf numFmtId="0" fontId="5" fillId="0" borderId="25" xfId="7" applyFont="1" applyBorder="1" applyAlignment="1">
      <alignment horizontal="left" vertical="center"/>
    </xf>
    <xf numFmtId="0" fontId="5" fillId="0" borderId="23" xfId="7" applyFont="1" applyBorder="1" applyAlignment="1">
      <alignment horizontal="left" vertical="center"/>
    </xf>
    <xf numFmtId="0" fontId="5" fillId="0" borderId="16" xfId="7" applyFont="1" applyBorder="1" applyAlignment="1">
      <alignment horizontal="left" vertical="center"/>
    </xf>
    <xf numFmtId="176" fontId="5" fillId="0" borderId="17" xfId="7" applyNumberFormat="1" applyFont="1" applyBorder="1" applyAlignment="1">
      <alignment horizontal="center" vertical="center"/>
    </xf>
    <xf numFmtId="0" fontId="27" fillId="0" borderId="0" xfId="0" applyFont="1">
      <alignment vertical="center"/>
    </xf>
    <xf numFmtId="0" fontId="5" fillId="4" borderId="17" xfId="7" applyFont="1" applyFill="1" applyBorder="1" applyAlignment="1">
      <alignment horizontal="right" vertical="center"/>
    </xf>
    <xf numFmtId="0" fontId="5" fillId="0" borderId="0" xfId="7" applyFont="1" applyFill="1" applyBorder="1" applyAlignment="1">
      <alignment horizontal="center" vertical="center"/>
    </xf>
    <xf numFmtId="0" fontId="5" fillId="8" borderId="17" xfId="7" applyFont="1" applyFill="1" applyBorder="1" applyAlignment="1">
      <alignment horizontal="lef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5" fillId="0" borderId="17" xfId="3" applyFont="1" applyBorder="1" applyAlignment="1">
      <alignment horizontal="center" vertical="center"/>
    </xf>
    <xf numFmtId="0" fontId="5" fillId="8" borderId="17" xfId="7" applyFont="1" applyFill="1" applyBorder="1" applyAlignment="1">
      <alignment vertical="center"/>
    </xf>
    <xf numFmtId="0" fontId="28" fillId="0" borderId="0" xfId="0" applyFont="1">
      <alignment vertical="center"/>
    </xf>
    <xf numFmtId="0" fontId="5" fillId="8" borderId="17" xfId="7" applyFont="1" applyFill="1" applyBorder="1" applyAlignment="1">
      <alignment horizontal="left" vertical="center" shrinkToFit="1"/>
    </xf>
    <xf numFmtId="0" fontId="5" fillId="3" borderId="17" xfId="7" applyFont="1" applyFill="1" applyBorder="1" applyAlignment="1">
      <alignment horizontal="left" vertical="center" shrinkToFit="1"/>
    </xf>
    <xf numFmtId="0" fontId="5" fillId="0" borderId="17" xfId="3" applyFont="1" applyBorder="1" applyAlignment="1">
      <alignment horizontal="center" vertical="center"/>
    </xf>
    <xf numFmtId="0" fontId="5" fillId="9" borderId="25" xfId="7" applyFont="1" applyFill="1" applyBorder="1" applyAlignment="1">
      <alignment horizontal="center" vertical="center"/>
    </xf>
    <xf numFmtId="0" fontId="5" fillId="9" borderId="17" xfId="7" applyFont="1" applyFill="1" applyBorder="1" applyAlignment="1">
      <alignment horizontal="center" vertical="center"/>
    </xf>
    <xf numFmtId="0" fontId="5" fillId="0" borderId="0" xfId="7" applyFont="1" applyFill="1" applyAlignment="1">
      <alignment horizontal="right" vertical="center"/>
    </xf>
    <xf numFmtId="0" fontId="5" fillId="0" borderId="17" xfId="7" applyFont="1" applyFill="1" applyBorder="1" applyAlignment="1">
      <alignment horizontal="right" vertical="center"/>
    </xf>
    <xf numFmtId="0" fontId="5" fillId="0" borderId="28" xfId="7" applyFont="1" applyFill="1" applyBorder="1" applyAlignment="1">
      <alignment horizontal="right" vertical="center"/>
    </xf>
    <xf numFmtId="177" fontId="5" fillId="0" borderId="17" xfId="7" applyNumberFormat="1" applyFont="1" applyFill="1" applyBorder="1" applyAlignment="1">
      <alignment vertical="center"/>
    </xf>
    <xf numFmtId="178" fontId="5" fillId="0" borderId="17" xfId="7" applyNumberFormat="1" applyFont="1" applyFill="1" applyBorder="1" applyAlignment="1">
      <alignment vertical="center"/>
    </xf>
    <xf numFmtId="0" fontId="6" fillId="0" borderId="0" xfId="5" applyAlignment="1">
      <alignment horizontal="right" vertical="center"/>
    </xf>
    <xf numFmtId="0" fontId="6" fillId="0" borderId="0" xfId="5" applyAlignment="1">
      <alignment horizontal="left" vertical="center"/>
    </xf>
    <xf numFmtId="0" fontId="7" fillId="0" borderId="45" xfId="5" applyFont="1" applyBorder="1" applyAlignment="1">
      <alignment horizontal="center" vertical="center"/>
    </xf>
    <xf numFmtId="0" fontId="7" fillId="0" borderId="46" xfId="5" applyFont="1" applyBorder="1" applyAlignment="1">
      <alignment horizontal="center" vertical="center"/>
    </xf>
    <xf numFmtId="0" fontId="6" fillId="2" borderId="46" xfId="5" applyFill="1" applyBorder="1" applyAlignment="1">
      <alignment horizontal="center" vertical="center"/>
    </xf>
    <xf numFmtId="0" fontId="6" fillId="2" borderId="47" xfId="5" applyFill="1" applyBorder="1" applyAlignment="1">
      <alignment horizontal="center" vertical="center"/>
    </xf>
    <xf numFmtId="0" fontId="7" fillId="0" borderId="48" xfId="5" applyFont="1" applyBorder="1" applyAlignment="1">
      <alignment horizontal="center" vertical="center"/>
    </xf>
    <xf numFmtId="0" fontId="7" fillId="0" borderId="49" xfId="5" applyFont="1" applyBorder="1" applyAlignment="1">
      <alignment horizontal="center" vertical="center"/>
    </xf>
    <xf numFmtId="0" fontId="6" fillId="0" borderId="50" xfId="5" applyBorder="1" applyAlignment="1">
      <alignment horizontal="center" vertical="center"/>
    </xf>
    <xf numFmtId="0" fontId="6" fillId="0" borderId="51" xfId="5" applyBorder="1" applyAlignment="1">
      <alignment horizontal="center" vertical="center"/>
    </xf>
    <xf numFmtId="0" fontId="6" fillId="0" borderId="51" xfId="5" applyBorder="1"/>
    <xf numFmtId="0" fontId="6" fillId="0" borderId="52"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7"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40" xfId="5" applyBorder="1" applyAlignment="1">
      <alignment horizontal="center" vertical="center"/>
    </xf>
    <xf numFmtId="0" fontId="7" fillId="0" borderId="40" xfId="5" applyFont="1" applyBorder="1" applyAlignment="1">
      <alignment horizontal="center" vertical="center"/>
    </xf>
    <xf numFmtId="0" fontId="7" fillId="0" borderId="30"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2"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4"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2"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3"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40"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7"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1"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6"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7"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39"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3" xfId="5" applyFont="1" applyBorder="1" applyAlignment="1">
      <alignment horizontal="left" vertical="center" wrapText="1"/>
    </xf>
    <xf numFmtId="0" fontId="10" fillId="0" borderId="34" xfId="5" applyFont="1" applyBorder="1" applyAlignment="1">
      <alignment horizontal="left" vertical="center" wrapText="1"/>
    </xf>
    <xf numFmtId="0" fontId="6" fillId="0" borderId="34" xfId="5" applyBorder="1"/>
    <xf numFmtId="0" fontId="6" fillId="0" borderId="35"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30"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30" xfId="5" applyFont="1" applyBorder="1" applyAlignment="1">
      <alignment horizontal="left" vertical="center" wrapText="1"/>
    </xf>
    <xf numFmtId="0" fontId="6" fillId="0" borderId="16" xfId="5" applyBorder="1" applyAlignment="1">
      <alignment vertical="center"/>
    </xf>
    <xf numFmtId="0" fontId="7" fillId="0" borderId="31" xfId="5" applyFont="1" applyBorder="1" applyAlignment="1">
      <alignment horizontal="center" vertical="center"/>
    </xf>
    <xf numFmtId="0" fontId="7" fillId="0" borderId="32" xfId="5" applyFont="1" applyBorder="1" applyAlignment="1">
      <alignment horizontal="center" vertical="center"/>
    </xf>
    <xf numFmtId="0" fontId="2" fillId="5" borderId="17" xfId="7" applyFont="1" applyFill="1" applyBorder="1" applyAlignment="1">
      <alignment vertical="center"/>
    </xf>
    <xf numFmtId="0" fontId="5" fillId="0" borderId="17" xfId="7" applyFont="1" applyBorder="1" applyAlignment="1">
      <alignment horizontal="center" vertical="center"/>
    </xf>
    <xf numFmtId="0" fontId="5" fillId="0" borderId="17" xfId="7" applyFont="1" applyBorder="1">
      <alignment vertical="center"/>
    </xf>
    <xf numFmtId="0" fontId="2" fillId="0" borderId="17" xfId="7" applyFont="1" applyFill="1" applyBorder="1" applyAlignment="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17" xfId="0" applyFont="1" applyFill="1" applyBorder="1">
      <alignment vertical="center"/>
    </xf>
    <xf numFmtId="49" fontId="5" fillId="0" borderId="17" xfId="7" applyNumberFormat="1" applyFont="1" applyBorder="1" applyAlignment="1">
      <alignment horizontal="center" vertical="center"/>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25"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17" xfId="7" applyFont="1" applyFill="1" applyBorder="1" applyAlignment="1">
      <alignment horizontal="center" vertical="center"/>
    </xf>
    <xf numFmtId="0" fontId="5" fillId="0" borderId="17" xfId="7" applyFont="1" applyFill="1" applyBorder="1" applyAlignment="1">
      <alignment horizontal="center" vertical="center" wrapText="1"/>
    </xf>
    <xf numFmtId="0" fontId="5" fillId="0" borderId="16" xfId="7" applyFont="1" applyFill="1" applyBorder="1" applyAlignment="1">
      <alignment horizontal="center" vertical="center"/>
    </xf>
    <xf numFmtId="0" fontId="5" fillId="0" borderId="25" xfId="7" applyFont="1" applyFill="1" applyBorder="1" applyAlignment="1">
      <alignment horizontal="left" vertical="center"/>
    </xf>
    <xf numFmtId="0" fontId="5" fillId="0" borderId="23" xfId="7" applyFont="1" applyFill="1" applyBorder="1" applyAlignment="1">
      <alignment horizontal="left" vertical="center"/>
    </xf>
    <xf numFmtId="0" fontId="5" fillId="0" borderId="16" xfId="7" applyFont="1" applyFill="1" applyBorder="1" applyAlignment="1">
      <alignment horizontal="left" vertical="center"/>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5" fillId="0" borderId="17" xfId="7" applyFont="1" applyFill="1" applyBorder="1" applyAlignment="1">
      <alignment vertical="center"/>
    </xf>
    <xf numFmtId="0" fontId="5" fillId="0" borderId="17" xfId="7" applyFont="1" applyFill="1" applyBorder="1" applyAlignment="1">
      <alignment horizontal="left" vertical="center"/>
    </xf>
    <xf numFmtId="0" fontId="5" fillId="0" borderId="17" xfId="7" applyFont="1" applyFill="1" applyBorder="1" applyAlignment="1">
      <alignment horizontal="right" vertical="center"/>
    </xf>
    <xf numFmtId="0" fontId="12" fillId="0" borderId="53" xfId="7" applyFont="1" applyBorder="1" applyAlignment="1">
      <alignment horizontal="center" vertical="center"/>
    </xf>
    <xf numFmtId="0" fontId="12" fillId="0" borderId="54" xfId="7" applyFont="1" applyBorder="1" applyAlignment="1">
      <alignment horizontal="center" vertical="center"/>
    </xf>
    <xf numFmtId="176" fontId="5" fillId="0" borderId="25" xfId="7" applyNumberFormat="1" applyFont="1" applyFill="1" applyBorder="1" applyAlignment="1">
      <alignment horizontal="center" vertical="center"/>
    </xf>
    <xf numFmtId="176" fontId="5" fillId="0" borderId="23" xfId="7" applyNumberFormat="1" applyFont="1" applyFill="1" applyBorder="1" applyAlignment="1">
      <alignment horizontal="center" vertical="center"/>
    </xf>
    <xf numFmtId="0" fontId="5" fillId="8" borderId="17" xfId="7" applyFont="1" applyFill="1" applyBorder="1" applyAlignment="1">
      <alignment horizontal="center" vertical="center" wrapText="1"/>
    </xf>
    <xf numFmtId="176" fontId="5" fillId="0" borderId="25" xfId="7" applyNumberFormat="1" applyFont="1" applyFill="1" applyBorder="1" applyAlignment="1">
      <alignment horizontal="center" vertical="center" wrapText="1"/>
    </xf>
    <xf numFmtId="176" fontId="5" fillId="0" borderId="16" xfId="7" applyNumberFormat="1" applyFont="1" applyFill="1" applyBorder="1" applyAlignment="1">
      <alignment horizontal="center" vertical="center" wrapText="1"/>
    </xf>
    <xf numFmtId="0" fontId="5" fillId="0" borderId="25" xfId="7" applyFont="1" applyFill="1" applyBorder="1" applyAlignment="1">
      <alignment vertical="center"/>
    </xf>
    <xf numFmtId="0" fontId="5" fillId="0" borderId="23" xfId="7" applyFont="1" applyFill="1" applyBorder="1" applyAlignment="1">
      <alignment vertical="center"/>
    </xf>
    <xf numFmtId="0" fontId="5" fillId="0" borderId="16" xfId="7" applyFont="1" applyFill="1" applyBorder="1" applyAlignment="1">
      <alignment vertical="center"/>
    </xf>
    <xf numFmtId="176" fontId="26" fillId="0" borderId="17" xfId="0" applyNumberFormat="1" applyFont="1" applyBorder="1">
      <alignment vertical="center"/>
    </xf>
    <xf numFmtId="0" fontId="5" fillId="7" borderId="25" xfId="3" applyFont="1" applyFill="1" applyBorder="1" applyAlignment="1">
      <alignment horizontal="center" vertical="center" wrapText="1"/>
    </xf>
    <xf numFmtId="0" fontId="5" fillId="7" borderId="16" xfId="3" applyFont="1" applyFill="1" applyBorder="1" applyAlignment="1">
      <alignment horizontal="center" vertical="center" wrapText="1"/>
    </xf>
    <xf numFmtId="0" fontId="14" fillId="0" borderId="25" xfId="7" applyFont="1" applyFill="1" applyBorder="1" applyAlignment="1">
      <alignment horizontal="center" vertical="center" wrapText="1"/>
    </xf>
    <xf numFmtId="0" fontId="14" fillId="0" borderId="16" xfId="7" applyFont="1" applyFill="1" applyBorder="1" applyAlignment="1">
      <alignment horizontal="center" vertical="center" wrapText="1"/>
    </xf>
    <xf numFmtId="0" fontId="5" fillId="0" borderId="25" xfId="7" applyFont="1" applyBorder="1" applyAlignment="1">
      <alignment horizontal="left" vertical="center"/>
    </xf>
    <xf numFmtId="0" fontId="5" fillId="0" borderId="23" xfId="7" applyFont="1" applyBorder="1" applyAlignment="1">
      <alignment horizontal="left" vertical="center"/>
    </xf>
    <xf numFmtId="0" fontId="5" fillId="0" borderId="16" xfId="7" applyFont="1" applyBorder="1" applyAlignment="1">
      <alignment horizontal="left" vertical="center"/>
    </xf>
    <xf numFmtId="0" fontId="5" fillId="0" borderId="3" xfId="7" applyFont="1" applyFill="1" applyBorder="1" applyAlignment="1">
      <alignment horizontal="left" vertical="center" wrapText="1"/>
    </xf>
    <xf numFmtId="0" fontId="5" fillId="4" borderId="25" xfId="7" applyFont="1" applyFill="1" applyBorder="1" applyAlignment="1">
      <alignment horizontal="right" vertical="center"/>
    </xf>
    <xf numFmtId="0" fontId="5" fillId="4" borderId="23" xfId="7" applyFont="1" applyFill="1" applyBorder="1" applyAlignment="1">
      <alignment horizontal="right" vertical="center"/>
    </xf>
    <xf numFmtId="0" fontId="5" fillId="4" borderId="16" xfId="7" applyFont="1" applyFill="1" applyBorder="1" applyAlignment="1">
      <alignment horizontal="right" vertical="center"/>
    </xf>
    <xf numFmtId="176" fontId="5" fillId="0" borderId="40" xfId="7" applyNumberFormat="1" applyFont="1" applyFill="1" applyBorder="1" applyAlignment="1">
      <alignment horizontal="center" vertical="center"/>
    </xf>
    <xf numFmtId="176" fontId="5" fillId="0" borderId="28" xfId="7" applyNumberFormat="1" applyFont="1" applyFill="1" applyBorder="1" applyAlignment="1">
      <alignment horizontal="center" vertical="center"/>
    </xf>
    <xf numFmtId="0" fontId="5" fillId="0" borderId="25"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16" xfId="3" applyFont="1" applyFill="1" applyBorder="1" applyAlignment="1">
      <alignment horizontal="center" vertical="center" wrapText="1"/>
    </xf>
    <xf numFmtId="176" fontId="26" fillId="0" borderId="17" xfId="0" quotePrefix="1" applyNumberFormat="1" applyFont="1" applyBorder="1">
      <alignment vertical="center"/>
    </xf>
    <xf numFmtId="0" fontId="5" fillId="0" borderId="25" xfId="3" applyFont="1" applyFill="1" applyBorder="1" applyAlignment="1">
      <alignment horizontal="center" vertical="center"/>
    </xf>
    <xf numFmtId="0" fontId="5" fillId="0" borderId="23" xfId="3" applyFont="1" applyFill="1" applyBorder="1" applyAlignment="1">
      <alignment horizontal="center" vertical="center"/>
    </xf>
    <xf numFmtId="0" fontId="5" fillId="0" borderId="16" xfId="3" applyFont="1" applyFill="1" applyBorder="1" applyAlignment="1">
      <alignment horizontal="center" vertical="center"/>
    </xf>
    <xf numFmtId="0" fontId="27" fillId="0" borderId="17" xfId="0" applyFont="1" applyFill="1" applyBorder="1" applyAlignment="1">
      <alignment horizontal="right" vertical="center"/>
    </xf>
    <xf numFmtId="0" fontId="5" fillId="9" borderId="17" xfId="7" applyFont="1" applyFill="1" applyBorder="1" applyAlignment="1">
      <alignmen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0" fontId="5" fillId="6" borderId="17" xfId="7" applyFont="1" applyFill="1" applyBorder="1" applyAlignment="1">
      <alignment horizontal="right" vertical="center"/>
    </xf>
    <xf numFmtId="0" fontId="31" fillId="0" borderId="0" xfId="7" applyFont="1" applyAlignment="1">
      <alignment horizontal="left" vertical="center"/>
    </xf>
    <xf numFmtId="0" fontId="31" fillId="4" borderId="10" xfId="7" applyFont="1" applyFill="1" applyBorder="1" applyAlignment="1">
      <alignment horizontal="center" vertical="center"/>
    </xf>
    <xf numFmtId="0" fontId="32" fillId="6" borderId="28" xfId="0" applyFont="1" applyFill="1" applyBorder="1" applyAlignment="1">
      <alignment horizontal="center" vertical="center"/>
    </xf>
    <xf numFmtId="0" fontId="32" fillId="6" borderId="17" xfId="0" applyFont="1" applyFill="1" applyBorder="1" applyAlignment="1">
      <alignment horizontal="center" vertical="center"/>
    </xf>
    <xf numFmtId="0" fontId="32" fillId="6" borderId="17" xfId="0" applyFont="1" applyFill="1" applyBorder="1" applyAlignment="1">
      <alignment horizontal="center"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2" customWidth="1"/>
    <col min="21" max="255" width="4.25" style="2" customWidth="1"/>
    <col min="256" max="16384" width="8.25" style="2"/>
  </cols>
  <sheetData>
    <row r="1" spans="1:20" ht="12.75" customHeight="1">
      <c r="A1" s="1" t="s">
        <v>92</v>
      </c>
    </row>
    <row r="2" spans="1:20" ht="12.75" customHeight="1">
      <c r="L2" s="31" t="s">
        <v>93</v>
      </c>
    </row>
    <row r="3" spans="1:20" ht="12.75" customHeight="1" thickBot="1">
      <c r="A3" s="164"/>
      <c r="B3" s="3"/>
      <c r="C3" s="3"/>
      <c r="D3" s="3"/>
      <c r="E3" s="3"/>
      <c r="F3" s="3"/>
      <c r="G3" s="3"/>
      <c r="H3" s="3"/>
      <c r="I3" s="165"/>
    </row>
    <row r="4" spans="1:20" ht="12.75" customHeight="1" thickBot="1">
      <c r="A4" s="164"/>
      <c r="B4" s="3"/>
      <c r="C4" s="3"/>
      <c r="D4" s="3"/>
      <c r="E4" s="3"/>
      <c r="F4" s="3"/>
      <c r="G4" s="3"/>
      <c r="H4" s="3"/>
      <c r="I4" s="165"/>
      <c r="N4" s="166" t="s">
        <v>58</v>
      </c>
      <c r="O4" s="167"/>
      <c r="P4" s="168"/>
      <c r="Q4" s="168"/>
      <c r="R4" s="168"/>
      <c r="S4" s="168"/>
      <c r="T4" s="169"/>
    </row>
    <row r="5" spans="1:20" ht="12.75" customHeight="1" thickBot="1">
      <c r="B5" s="32"/>
      <c r="C5" s="33"/>
      <c r="D5" s="33"/>
      <c r="E5" s="33"/>
      <c r="F5" s="33"/>
      <c r="G5" s="33"/>
      <c r="H5" s="33"/>
    </row>
    <row r="6" spans="1:20" ht="12.75" customHeight="1">
      <c r="A6" s="4"/>
      <c r="B6" s="170" t="s">
        <v>25</v>
      </c>
      <c r="C6" s="171"/>
      <c r="D6" s="172"/>
      <c r="E6" s="173"/>
      <c r="F6" s="173"/>
      <c r="G6" s="173"/>
      <c r="H6" s="173"/>
      <c r="I6" s="173"/>
      <c r="J6" s="173"/>
      <c r="K6" s="173"/>
      <c r="L6" s="173"/>
      <c r="M6" s="173"/>
      <c r="N6" s="173"/>
      <c r="O6" s="173"/>
      <c r="P6" s="173"/>
      <c r="Q6" s="173"/>
      <c r="R6" s="174"/>
      <c r="S6" s="174"/>
      <c r="T6" s="175"/>
    </row>
    <row r="7" spans="1:20" ht="12.75" customHeight="1">
      <c r="A7" s="5" t="s">
        <v>64</v>
      </c>
      <c r="B7" s="176" t="s">
        <v>34</v>
      </c>
      <c r="C7" s="177"/>
      <c r="D7" s="178"/>
      <c r="E7" s="179"/>
      <c r="F7" s="179"/>
      <c r="G7" s="179"/>
      <c r="H7" s="179"/>
      <c r="I7" s="179"/>
      <c r="J7" s="179"/>
      <c r="K7" s="179"/>
      <c r="L7" s="179"/>
      <c r="M7" s="179"/>
      <c r="N7" s="179"/>
      <c r="O7" s="179"/>
      <c r="P7" s="179"/>
      <c r="Q7" s="179"/>
      <c r="R7" s="180"/>
      <c r="S7" s="180"/>
      <c r="T7" s="181"/>
    </row>
    <row r="8" spans="1:20" ht="12.75" customHeight="1">
      <c r="A8" s="5"/>
      <c r="B8" s="182" t="s">
        <v>33</v>
      </c>
      <c r="C8" s="183"/>
      <c r="D8" s="6" t="s">
        <v>32</v>
      </c>
      <c r="E8" s="7"/>
      <c r="F8" s="7"/>
      <c r="G8" s="7"/>
      <c r="H8" s="7"/>
      <c r="I8" s="7"/>
      <c r="J8" s="7"/>
      <c r="K8" s="7"/>
      <c r="L8" s="7"/>
      <c r="M8" s="7"/>
      <c r="N8" s="7"/>
      <c r="O8" s="7"/>
      <c r="P8" s="7"/>
      <c r="Q8" s="7"/>
      <c r="R8" s="7"/>
      <c r="S8" s="7"/>
      <c r="T8" s="8"/>
    </row>
    <row r="9" spans="1:20" ht="12.75" customHeight="1">
      <c r="A9" s="5" t="s">
        <v>65</v>
      </c>
      <c r="B9" s="184"/>
      <c r="C9" s="185"/>
      <c r="D9" s="9"/>
      <c r="E9" s="10"/>
      <c r="F9" s="11" t="s">
        <v>28</v>
      </c>
      <c r="G9" s="12"/>
      <c r="H9" s="12"/>
      <c r="I9" s="188" t="s">
        <v>27</v>
      </c>
      <c r="J9" s="188"/>
      <c r="K9" s="10"/>
      <c r="L9" s="10"/>
      <c r="M9" s="10"/>
      <c r="N9" s="10"/>
      <c r="O9" s="10"/>
      <c r="P9" s="10"/>
      <c r="Q9" s="10"/>
      <c r="R9" s="10"/>
      <c r="S9" s="10"/>
      <c r="T9" s="13"/>
    </row>
    <row r="10" spans="1:20" ht="12.75" customHeight="1">
      <c r="A10" s="14"/>
      <c r="B10" s="186"/>
      <c r="C10" s="187"/>
      <c r="D10" s="15"/>
      <c r="E10" s="16"/>
      <c r="F10" s="16"/>
      <c r="G10" s="16"/>
      <c r="H10" s="16"/>
      <c r="I10" s="16"/>
      <c r="J10" s="16"/>
      <c r="K10" s="16"/>
      <c r="L10" s="16"/>
      <c r="M10" s="16"/>
      <c r="N10" s="16"/>
      <c r="O10" s="16"/>
      <c r="P10" s="16"/>
      <c r="Q10" s="16"/>
      <c r="R10" s="16"/>
      <c r="S10" s="16"/>
      <c r="T10" s="17"/>
    </row>
    <row r="11" spans="1:20" ht="12.75" customHeight="1">
      <c r="A11" s="18"/>
      <c r="B11" s="176" t="s">
        <v>31</v>
      </c>
      <c r="C11" s="177"/>
      <c r="D11" s="177" t="s">
        <v>30</v>
      </c>
      <c r="E11" s="177"/>
      <c r="F11" s="189"/>
      <c r="G11" s="189"/>
      <c r="H11" s="189"/>
      <c r="I11" s="189"/>
      <c r="J11" s="190"/>
      <c r="K11" s="191" t="s">
        <v>29</v>
      </c>
      <c r="L11" s="191"/>
      <c r="M11" s="178"/>
      <c r="N11" s="179"/>
      <c r="O11" s="179"/>
      <c r="P11" s="179"/>
      <c r="Q11" s="179"/>
      <c r="R11" s="180"/>
      <c r="S11" s="180"/>
      <c r="T11" s="181"/>
    </row>
    <row r="12" spans="1:20" ht="12.75" customHeight="1">
      <c r="A12" s="192" t="s">
        <v>59</v>
      </c>
      <c r="B12" s="193"/>
      <c r="C12" s="193"/>
      <c r="D12" s="193"/>
      <c r="E12" s="193"/>
      <c r="F12" s="193"/>
      <c r="G12" s="193"/>
      <c r="H12" s="193"/>
      <c r="I12" s="194"/>
      <c r="J12" s="195" t="s">
        <v>55</v>
      </c>
      <c r="K12" s="196"/>
      <c r="L12" s="196"/>
      <c r="M12" s="196"/>
      <c r="N12" s="196"/>
      <c r="O12" s="196"/>
      <c r="P12" s="196"/>
      <c r="Q12" s="196"/>
      <c r="R12" s="197"/>
      <c r="S12" s="197"/>
      <c r="T12" s="198"/>
    </row>
    <row r="13" spans="1:20" ht="13.5">
      <c r="A13" s="199" t="s">
        <v>26</v>
      </c>
      <c r="B13" s="200"/>
      <c r="C13" s="177" t="s">
        <v>25</v>
      </c>
      <c r="D13" s="195"/>
      <c r="E13" s="19"/>
      <c r="F13" s="20"/>
      <c r="G13" s="20"/>
      <c r="H13" s="20"/>
      <c r="I13" s="21"/>
      <c r="J13" s="201" t="s">
        <v>24</v>
      </c>
      <c r="K13" s="185"/>
      <c r="L13" s="203" t="s">
        <v>23</v>
      </c>
      <c r="M13" s="204"/>
      <c r="N13" s="204"/>
      <c r="O13" s="204"/>
      <c r="P13" s="204"/>
      <c r="Q13" s="204"/>
      <c r="R13" s="180"/>
      <c r="S13" s="180"/>
      <c r="T13" s="181"/>
    </row>
    <row r="14" spans="1:20" ht="20.25" customHeight="1">
      <c r="A14" s="205" t="s">
        <v>54</v>
      </c>
      <c r="B14" s="206"/>
      <c r="C14" s="177" t="s">
        <v>22</v>
      </c>
      <c r="D14" s="195"/>
      <c r="E14" s="202"/>
      <c r="F14" s="207"/>
      <c r="G14" s="207"/>
      <c r="H14" s="207"/>
      <c r="I14" s="208"/>
      <c r="J14" s="202"/>
      <c r="K14" s="186"/>
      <c r="L14" s="22"/>
      <c r="M14" s="23"/>
      <c r="N14" s="23"/>
      <c r="O14" s="23"/>
      <c r="P14" s="23"/>
      <c r="Q14" s="23"/>
      <c r="R14" s="23"/>
      <c r="S14" s="23"/>
      <c r="T14" s="24"/>
    </row>
    <row r="15" spans="1:20" ht="12.75" customHeight="1">
      <c r="A15" s="215" t="s">
        <v>21</v>
      </c>
      <c r="B15" s="182"/>
      <c r="C15" s="182"/>
      <c r="D15" s="182"/>
      <c r="E15" s="183"/>
      <c r="F15" s="177" t="s">
        <v>66</v>
      </c>
      <c r="G15" s="177"/>
      <c r="H15" s="177"/>
      <c r="I15" s="209" t="s">
        <v>53</v>
      </c>
      <c r="J15" s="193"/>
      <c r="K15" s="210"/>
      <c r="L15" s="177" t="s">
        <v>52</v>
      </c>
      <c r="M15" s="177"/>
      <c r="N15" s="177"/>
      <c r="O15" s="177" t="s">
        <v>51</v>
      </c>
      <c r="P15" s="177"/>
      <c r="Q15" s="195"/>
      <c r="R15" s="217" t="s">
        <v>67</v>
      </c>
      <c r="S15" s="217"/>
      <c r="T15" s="218"/>
    </row>
    <row r="16" spans="1:20" ht="12.75" customHeight="1">
      <c r="A16" s="216"/>
      <c r="B16" s="186"/>
      <c r="C16" s="186"/>
      <c r="D16" s="186"/>
      <c r="E16" s="187"/>
      <c r="F16" s="25" t="s">
        <v>19</v>
      </c>
      <c r="G16" s="195" t="s">
        <v>60</v>
      </c>
      <c r="H16" s="176"/>
      <c r="I16" s="26" t="s">
        <v>19</v>
      </c>
      <c r="J16" s="195" t="s">
        <v>60</v>
      </c>
      <c r="K16" s="176"/>
      <c r="L16" s="26" t="s">
        <v>19</v>
      </c>
      <c r="M16" s="195" t="s">
        <v>60</v>
      </c>
      <c r="N16" s="176"/>
      <c r="O16" s="26" t="s">
        <v>19</v>
      </c>
      <c r="P16" s="195" t="s">
        <v>60</v>
      </c>
      <c r="Q16" s="196"/>
      <c r="R16" s="26" t="s">
        <v>19</v>
      </c>
      <c r="S16" s="195" t="s">
        <v>60</v>
      </c>
      <c r="T16" s="219"/>
    </row>
    <row r="17" spans="1:20" ht="12.75" customHeight="1">
      <c r="A17" s="27"/>
      <c r="B17" s="220" t="s">
        <v>17</v>
      </c>
      <c r="C17" s="183"/>
      <c r="D17" s="209" t="s">
        <v>16</v>
      </c>
      <c r="E17" s="210"/>
      <c r="F17" s="26"/>
      <c r="G17" s="195"/>
      <c r="H17" s="176"/>
      <c r="I17" s="26"/>
      <c r="J17" s="195"/>
      <c r="K17" s="176"/>
      <c r="L17" s="26"/>
      <c r="M17" s="195"/>
      <c r="N17" s="176"/>
      <c r="O17" s="26"/>
      <c r="P17" s="195"/>
      <c r="Q17" s="196"/>
      <c r="R17" s="26"/>
      <c r="S17" s="195"/>
      <c r="T17" s="219"/>
    </row>
    <row r="18" spans="1:20" ht="12.75" customHeight="1">
      <c r="A18" s="27"/>
      <c r="B18" s="202"/>
      <c r="C18" s="187"/>
      <c r="D18" s="209" t="s">
        <v>15</v>
      </c>
      <c r="E18" s="210"/>
      <c r="F18" s="26"/>
      <c r="G18" s="195"/>
      <c r="H18" s="176"/>
      <c r="I18" s="26"/>
      <c r="J18" s="195"/>
      <c r="K18" s="176"/>
      <c r="L18" s="26"/>
      <c r="M18" s="195"/>
      <c r="N18" s="176"/>
      <c r="O18" s="26"/>
      <c r="P18" s="195"/>
      <c r="Q18" s="196"/>
      <c r="R18" s="26"/>
      <c r="S18" s="195"/>
      <c r="T18" s="219"/>
    </row>
    <row r="19" spans="1:20" ht="12.75" customHeight="1">
      <c r="A19" s="27"/>
      <c r="B19" s="209" t="s">
        <v>14</v>
      </c>
      <c r="C19" s="193"/>
      <c r="D19" s="193"/>
      <c r="E19" s="210"/>
      <c r="F19" s="195"/>
      <c r="G19" s="196"/>
      <c r="H19" s="176"/>
      <c r="I19" s="195"/>
      <c r="J19" s="196"/>
      <c r="K19" s="176"/>
      <c r="L19" s="195"/>
      <c r="M19" s="196"/>
      <c r="N19" s="176"/>
      <c r="O19" s="195"/>
      <c r="P19" s="196"/>
      <c r="Q19" s="196"/>
      <c r="R19" s="195"/>
      <c r="S19" s="196"/>
      <c r="T19" s="219"/>
    </row>
    <row r="20" spans="1:20" ht="12.75" customHeight="1">
      <c r="A20" s="27"/>
      <c r="B20" s="209" t="s">
        <v>13</v>
      </c>
      <c r="C20" s="193"/>
      <c r="D20" s="193"/>
      <c r="E20" s="210"/>
      <c r="F20" s="211"/>
      <c r="G20" s="212"/>
      <c r="H20" s="213"/>
      <c r="I20" s="211"/>
      <c r="J20" s="212"/>
      <c r="K20" s="213"/>
      <c r="L20" s="211"/>
      <c r="M20" s="212"/>
      <c r="N20" s="213"/>
      <c r="O20" s="211"/>
      <c r="P20" s="212"/>
      <c r="Q20" s="212"/>
      <c r="R20" s="211"/>
      <c r="S20" s="212"/>
      <c r="T20" s="214"/>
    </row>
    <row r="21" spans="1:20" ht="12.75" customHeight="1">
      <c r="A21" s="27"/>
      <c r="B21" s="182"/>
      <c r="C21" s="182"/>
      <c r="D21" s="182"/>
      <c r="E21" s="183"/>
      <c r="F21" s="177" t="s">
        <v>50</v>
      </c>
      <c r="G21" s="177"/>
      <c r="H21" s="177"/>
      <c r="I21" s="195" t="s">
        <v>49</v>
      </c>
      <c r="J21" s="196"/>
      <c r="K21" s="176"/>
      <c r="L21" s="209" t="s">
        <v>68</v>
      </c>
      <c r="M21" s="193"/>
      <c r="N21" s="210"/>
      <c r="O21" s="195" t="s">
        <v>20</v>
      </c>
      <c r="P21" s="196"/>
      <c r="Q21" s="196"/>
      <c r="R21" s="34"/>
      <c r="T21" s="35"/>
    </row>
    <row r="22" spans="1:20" ht="12.75" customHeight="1">
      <c r="A22" s="27"/>
      <c r="B22" s="186"/>
      <c r="C22" s="186"/>
      <c r="D22" s="186"/>
      <c r="E22" s="187"/>
      <c r="F22" s="25" t="s">
        <v>19</v>
      </c>
      <c r="G22" s="195" t="s">
        <v>60</v>
      </c>
      <c r="H22" s="176"/>
      <c r="I22" s="26" t="s">
        <v>19</v>
      </c>
      <c r="J22" s="195" t="s">
        <v>60</v>
      </c>
      <c r="K22" s="176"/>
      <c r="L22" s="26" t="s">
        <v>19</v>
      </c>
      <c r="M22" s="195" t="s">
        <v>60</v>
      </c>
      <c r="N22" s="176"/>
      <c r="O22" s="26" t="s">
        <v>19</v>
      </c>
      <c r="P22" s="195" t="s">
        <v>60</v>
      </c>
      <c r="Q22" s="196"/>
      <c r="R22" s="34"/>
      <c r="T22" s="35"/>
    </row>
    <row r="23" spans="1:20" ht="12.75" customHeight="1">
      <c r="A23" s="27"/>
      <c r="B23" s="220" t="s">
        <v>17</v>
      </c>
      <c r="C23" s="183"/>
      <c r="D23" s="209" t="s">
        <v>16</v>
      </c>
      <c r="E23" s="210"/>
      <c r="F23" s="26"/>
      <c r="G23" s="195"/>
      <c r="H23" s="176"/>
      <c r="I23" s="26"/>
      <c r="J23" s="195"/>
      <c r="K23" s="176"/>
      <c r="L23" s="26"/>
      <c r="M23" s="195"/>
      <c r="N23" s="176"/>
      <c r="O23" s="26"/>
      <c r="P23" s="195"/>
      <c r="Q23" s="196"/>
      <c r="R23" s="34"/>
      <c r="T23" s="35"/>
    </row>
    <row r="24" spans="1:20" ht="12.75" customHeight="1">
      <c r="A24" s="27"/>
      <c r="B24" s="202"/>
      <c r="C24" s="187"/>
      <c r="D24" s="209" t="s">
        <v>15</v>
      </c>
      <c r="E24" s="210"/>
      <c r="F24" s="26"/>
      <c r="G24" s="195"/>
      <c r="H24" s="176"/>
      <c r="I24" s="26"/>
      <c r="J24" s="195"/>
      <c r="K24" s="176"/>
      <c r="L24" s="26"/>
      <c r="M24" s="195"/>
      <c r="N24" s="176"/>
      <c r="O24" s="26"/>
      <c r="P24" s="195"/>
      <c r="Q24" s="196"/>
      <c r="R24" s="34"/>
      <c r="T24" s="35"/>
    </row>
    <row r="25" spans="1:20" ht="12.75" customHeight="1">
      <c r="A25" s="27"/>
      <c r="B25" s="209" t="s">
        <v>14</v>
      </c>
      <c r="C25" s="193"/>
      <c r="D25" s="193"/>
      <c r="E25" s="210"/>
      <c r="F25" s="195"/>
      <c r="G25" s="196"/>
      <c r="H25" s="176"/>
      <c r="I25" s="195"/>
      <c r="J25" s="196"/>
      <c r="K25" s="176"/>
      <c r="L25" s="195"/>
      <c r="M25" s="196"/>
      <c r="N25" s="176"/>
      <c r="O25" s="177"/>
      <c r="P25" s="177"/>
      <c r="Q25" s="195"/>
      <c r="R25" s="34"/>
      <c r="T25" s="35"/>
    </row>
    <row r="26" spans="1:20" ht="12.75" customHeight="1">
      <c r="A26" s="27"/>
      <c r="B26" s="209" t="s">
        <v>13</v>
      </c>
      <c r="C26" s="193"/>
      <c r="D26" s="193"/>
      <c r="E26" s="210"/>
      <c r="F26" s="221"/>
      <c r="G26" s="222"/>
      <c r="H26" s="223"/>
      <c r="I26" s="221"/>
      <c r="J26" s="222"/>
      <c r="K26" s="223"/>
      <c r="L26" s="221"/>
      <c r="M26" s="222"/>
      <c r="N26" s="223"/>
      <c r="O26" s="224"/>
      <c r="P26" s="224"/>
      <c r="Q26" s="221"/>
      <c r="R26" s="34"/>
      <c r="T26" s="35"/>
    </row>
    <row r="27" spans="1:20" s="37" customFormat="1" ht="13.5" customHeight="1">
      <c r="A27" s="36"/>
      <c r="B27" s="225" t="s">
        <v>69</v>
      </c>
      <c r="C27" s="226"/>
      <c r="D27" s="226"/>
      <c r="E27" s="227"/>
      <c r="F27" s="233" t="s">
        <v>70</v>
      </c>
      <c r="G27" s="234"/>
      <c r="H27" s="234"/>
      <c r="I27" s="234"/>
      <c r="J27" s="234"/>
      <c r="K27" s="234"/>
      <c r="L27" s="234"/>
      <c r="M27" s="234"/>
      <c r="N27" s="234"/>
      <c r="O27" s="234"/>
      <c r="P27" s="234"/>
      <c r="Q27" s="234"/>
      <c r="R27" s="234"/>
      <c r="S27" s="234"/>
      <c r="T27" s="235"/>
    </row>
    <row r="28" spans="1:20" s="37" customFormat="1" ht="13.5" customHeight="1">
      <c r="A28" s="36"/>
      <c r="B28" s="228"/>
      <c r="C28" s="180"/>
      <c r="D28" s="180"/>
      <c r="E28" s="229"/>
      <c r="F28" s="38" t="s">
        <v>71</v>
      </c>
      <c r="G28" s="39"/>
      <c r="H28" s="39"/>
      <c r="I28" s="236" t="s">
        <v>72</v>
      </c>
      <c r="J28" s="236"/>
      <c r="K28" s="236"/>
      <c r="L28" s="236"/>
      <c r="M28" s="236" t="s">
        <v>73</v>
      </c>
      <c r="N28" s="236"/>
      <c r="O28" s="236"/>
      <c r="P28" s="236"/>
      <c r="Q28" s="236" t="s">
        <v>74</v>
      </c>
      <c r="R28" s="236"/>
      <c r="S28" s="236"/>
      <c r="T28" s="237"/>
    </row>
    <row r="29" spans="1:20" s="37" customFormat="1" ht="13.5" customHeight="1">
      <c r="A29" s="36"/>
      <c r="B29" s="228"/>
      <c r="C29" s="180"/>
      <c r="D29" s="180"/>
      <c r="E29" s="229"/>
      <c r="F29" s="38" t="s">
        <v>75</v>
      </c>
      <c r="G29" s="39"/>
      <c r="H29" s="39"/>
      <c r="I29" s="233"/>
      <c r="J29" s="238"/>
      <c r="K29" s="238"/>
      <c r="L29" s="239"/>
      <c r="M29" s="233"/>
      <c r="N29" s="238"/>
      <c r="O29" s="238"/>
      <c r="P29" s="239"/>
      <c r="Q29" s="233"/>
      <c r="R29" s="197"/>
      <c r="S29" s="197"/>
      <c r="T29" s="198"/>
    </row>
    <row r="30" spans="1:20" s="37" customFormat="1" ht="13.5" customHeight="1">
      <c r="A30" s="36"/>
      <c r="B30" s="228"/>
      <c r="C30" s="180"/>
      <c r="D30" s="180"/>
      <c r="E30" s="229"/>
      <c r="F30" s="38" t="s">
        <v>76</v>
      </c>
      <c r="G30" s="39"/>
      <c r="H30" s="39"/>
      <c r="I30" s="233"/>
      <c r="J30" s="238"/>
      <c r="K30" s="238"/>
      <c r="L30" s="239"/>
      <c r="M30" s="233"/>
      <c r="N30" s="238"/>
      <c r="O30" s="238"/>
      <c r="P30" s="239"/>
      <c r="Q30" s="233"/>
      <c r="R30" s="197"/>
      <c r="S30" s="197"/>
      <c r="T30" s="198"/>
    </row>
    <row r="31" spans="1:20" s="37" customFormat="1" ht="13.5" customHeight="1">
      <c r="A31" s="40"/>
      <c r="B31" s="230"/>
      <c r="C31" s="231"/>
      <c r="D31" s="231"/>
      <c r="E31" s="232"/>
      <c r="F31" s="38" t="s">
        <v>77</v>
      </c>
      <c r="G31" s="39"/>
      <c r="H31" s="39"/>
      <c r="I31" s="233"/>
      <c r="J31" s="238"/>
      <c r="K31" s="238"/>
      <c r="L31" s="239"/>
      <c r="M31" s="233"/>
      <c r="N31" s="238"/>
      <c r="O31" s="238"/>
      <c r="P31" s="239"/>
      <c r="Q31" s="233"/>
      <c r="R31" s="197"/>
      <c r="S31" s="197"/>
      <c r="T31" s="198"/>
    </row>
    <row r="32" spans="1:20" ht="12.75" customHeight="1">
      <c r="A32" s="240" t="s">
        <v>12</v>
      </c>
      <c r="B32" s="177"/>
      <c r="C32" s="177"/>
      <c r="D32" s="177"/>
      <c r="E32" s="177"/>
      <c r="F32" s="195"/>
      <c r="G32" s="196"/>
      <c r="H32" s="196"/>
      <c r="I32" s="196"/>
      <c r="J32" s="196"/>
      <c r="K32" s="196"/>
      <c r="L32" s="196"/>
      <c r="M32" s="196"/>
      <c r="N32" s="196"/>
      <c r="O32" s="196"/>
      <c r="P32" s="196"/>
      <c r="Q32" s="196"/>
      <c r="R32" s="241"/>
      <c r="S32" s="241"/>
      <c r="T32" s="242"/>
    </row>
    <row r="33" spans="1:21" ht="12.75" customHeight="1">
      <c r="A33" s="240"/>
      <c r="B33" s="243" t="s">
        <v>11</v>
      </c>
      <c r="C33" s="243"/>
      <c r="D33" s="243"/>
      <c r="E33" s="243"/>
      <c r="F33" s="244" t="s">
        <v>78</v>
      </c>
      <c r="G33" s="245"/>
      <c r="H33" s="245"/>
      <c r="I33" s="245"/>
      <c r="J33" s="245"/>
      <c r="K33" s="245"/>
      <c r="L33" s="245"/>
      <c r="M33" s="245"/>
      <c r="N33" s="245"/>
      <c r="O33" s="245"/>
      <c r="P33" s="245"/>
      <c r="Q33" s="245"/>
      <c r="R33" s="241"/>
      <c r="S33" s="241"/>
      <c r="T33" s="242"/>
    </row>
    <row r="34" spans="1:21" ht="12.75" customHeight="1">
      <c r="A34" s="240"/>
      <c r="B34" s="243" t="s">
        <v>10</v>
      </c>
      <c r="C34" s="243"/>
      <c r="D34" s="243"/>
      <c r="E34" s="243"/>
      <c r="F34" s="244" t="s">
        <v>79</v>
      </c>
      <c r="G34" s="245"/>
      <c r="H34" s="245"/>
      <c r="I34" s="245"/>
      <c r="J34" s="245"/>
      <c r="K34" s="245"/>
      <c r="L34" s="245"/>
      <c r="M34" s="245"/>
      <c r="N34" s="245"/>
      <c r="O34" s="245"/>
      <c r="P34" s="245"/>
      <c r="Q34" s="245"/>
      <c r="R34" s="241"/>
      <c r="S34" s="241"/>
      <c r="T34" s="242"/>
    </row>
    <row r="35" spans="1:21" ht="12.75" customHeight="1">
      <c r="A35" s="240"/>
      <c r="B35" s="246" t="s">
        <v>48</v>
      </c>
      <c r="C35" s="247"/>
      <c r="D35" s="247"/>
      <c r="E35" s="248"/>
      <c r="F35" s="254" t="s">
        <v>47</v>
      </c>
      <c r="G35" s="255"/>
      <c r="H35" s="256" t="s">
        <v>46</v>
      </c>
      <c r="I35" s="256"/>
      <c r="J35" s="256"/>
      <c r="K35" s="256"/>
      <c r="L35" s="256"/>
      <c r="M35" s="256"/>
      <c r="N35" s="256"/>
      <c r="O35" s="256"/>
      <c r="P35" s="256"/>
      <c r="Q35" s="257"/>
      <c r="R35" s="41"/>
      <c r="S35" s="42"/>
      <c r="T35" s="43"/>
    </row>
    <row r="36" spans="1:21" ht="12.75" customHeight="1">
      <c r="A36" s="240"/>
      <c r="B36" s="249"/>
      <c r="C36" s="165"/>
      <c r="D36" s="165"/>
      <c r="E36" s="250"/>
      <c r="F36" s="254"/>
      <c r="G36" s="255"/>
      <c r="H36" s="258" t="s">
        <v>45</v>
      </c>
      <c r="I36" s="258"/>
      <c r="J36" s="258" t="s">
        <v>44</v>
      </c>
      <c r="K36" s="258"/>
      <c r="L36" s="258" t="s">
        <v>43</v>
      </c>
      <c r="M36" s="258"/>
      <c r="N36" s="258" t="s">
        <v>42</v>
      </c>
      <c r="O36" s="258"/>
      <c r="P36" s="258" t="s">
        <v>41</v>
      </c>
      <c r="Q36" s="259"/>
      <c r="R36" s="34"/>
      <c r="T36" s="35"/>
    </row>
    <row r="37" spans="1:21" ht="12.75" customHeight="1">
      <c r="A37" s="240"/>
      <c r="B37" s="249"/>
      <c r="C37" s="165"/>
      <c r="D37" s="165"/>
      <c r="E37" s="250"/>
      <c r="F37" s="260"/>
      <c r="G37" s="260"/>
      <c r="H37" s="260"/>
      <c r="I37" s="260"/>
      <c r="J37" s="260"/>
      <c r="K37" s="260"/>
      <c r="L37" s="260"/>
      <c r="M37" s="260"/>
      <c r="N37" s="260"/>
      <c r="O37" s="260"/>
      <c r="P37" s="260"/>
      <c r="Q37" s="267"/>
      <c r="R37" s="34"/>
      <c r="T37" s="35"/>
    </row>
    <row r="38" spans="1:21" ht="12.75" customHeight="1">
      <c r="A38" s="240"/>
      <c r="B38" s="249"/>
      <c r="C38" s="165"/>
      <c r="D38" s="165"/>
      <c r="E38" s="250"/>
      <c r="F38" s="260" t="s">
        <v>80</v>
      </c>
      <c r="G38" s="260"/>
      <c r="H38" s="260" t="s">
        <v>81</v>
      </c>
      <c r="I38" s="267"/>
      <c r="J38" s="268" t="s">
        <v>82</v>
      </c>
      <c r="K38" s="268"/>
      <c r="L38" s="44"/>
      <c r="M38" s="44"/>
      <c r="N38" s="44"/>
      <c r="O38" s="44"/>
      <c r="P38" s="44"/>
      <c r="Q38" s="44"/>
      <c r="R38" s="45"/>
      <c r="S38" s="45"/>
      <c r="T38" s="46"/>
      <c r="U38" s="45"/>
    </row>
    <row r="39" spans="1:21" ht="12.75" customHeight="1">
      <c r="A39" s="240"/>
      <c r="B39" s="249"/>
      <c r="C39" s="165"/>
      <c r="D39" s="165"/>
      <c r="E39" s="250"/>
      <c r="F39" s="260"/>
      <c r="G39" s="260"/>
      <c r="H39" s="260"/>
      <c r="I39" s="267"/>
      <c r="J39" s="268"/>
      <c r="K39" s="268"/>
      <c r="L39" s="45"/>
      <c r="M39" s="45"/>
      <c r="N39" s="45"/>
      <c r="O39" s="45"/>
      <c r="P39" s="45"/>
      <c r="Q39" s="45"/>
      <c r="R39" s="45"/>
      <c r="S39" s="45"/>
      <c r="T39" s="46"/>
      <c r="U39" s="45"/>
    </row>
    <row r="40" spans="1:21" ht="12.75" customHeight="1">
      <c r="A40" s="240"/>
      <c r="B40" s="251"/>
      <c r="C40" s="252"/>
      <c r="D40" s="252"/>
      <c r="E40" s="253"/>
      <c r="F40" s="267"/>
      <c r="G40" s="269"/>
      <c r="H40" s="267"/>
      <c r="I40" s="270"/>
      <c r="J40" s="260"/>
      <c r="K40" s="260"/>
      <c r="L40" s="47"/>
      <c r="M40" s="47"/>
      <c r="N40" s="47"/>
      <c r="O40" s="47"/>
      <c r="P40" s="47"/>
      <c r="Q40" s="47"/>
      <c r="R40" s="47"/>
      <c r="S40" s="47"/>
      <c r="T40" s="48"/>
      <c r="U40" s="45"/>
    </row>
    <row r="41" spans="1:21" ht="12.75" customHeight="1">
      <c r="A41" s="240"/>
      <c r="B41" s="244" t="s">
        <v>40</v>
      </c>
      <c r="C41" s="245"/>
      <c r="D41" s="245"/>
      <c r="E41" s="271"/>
      <c r="F41" s="195" t="s">
        <v>83</v>
      </c>
      <c r="G41" s="196"/>
      <c r="H41" s="196"/>
      <c r="I41" s="196"/>
      <c r="J41" s="196"/>
      <c r="K41" s="196"/>
      <c r="L41" s="196"/>
      <c r="M41" s="196"/>
      <c r="N41" s="196"/>
      <c r="O41" s="196"/>
      <c r="P41" s="196"/>
      <c r="Q41" s="196"/>
      <c r="R41" s="241"/>
      <c r="S41" s="241"/>
      <c r="T41" s="242"/>
    </row>
    <row r="42" spans="1:21" ht="12.75" customHeight="1">
      <c r="A42" s="240"/>
      <c r="B42" s="243" t="s">
        <v>39</v>
      </c>
      <c r="C42" s="243"/>
      <c r="D42" s="243"/>
      <c r="E42" s="243"/>
      <c r="F42" s="211"/>
      <c r="G42" s="212"/>
      <c r="H42" s="212"/>
      <c r="I42" s="212"/>
      <c r="J42" s="212"/>
      <c r="K42" s="212"/>
      <c r="L42" s="212"/>
      <c r="M42" s="212"/>
      <c r="N42" s="212"/>
      <c r="O42" s="212"/>
      <c r="P42" s="212"/>
      <c r="Q42" s="212"/>
      <c r="R42" s="241"/>
      <c r="S42" s="241"/>
      <c r="T42" s="242"/>
    </row>
    <row r="43" spans="1:21" ht="12.75" customHeight="1">
      <c r="A43" s="240"/>
      <c r="B43" s="244" t="s">
        <v>35</v>
      </c>
      <c r="C43" s="245"/>
      <c r="D43" s="245"/>
      <c r="E43" s="271"/>
      <c r="F43" s="195" t="s">
        <v>84</v>
      </c>
      <c r="G43" s="196"/>
      <c r="H43" s="196"/>
      <c r="I43" s="196"/>
      <c r="J43" s="196"/>
      <c r="K43" s="196"/>
      <c r="L43" s="196"/>
      <c r="M43" s="196"/>
      <c r="N43" s="196"/>
      <c r="O43" s="196"/>
      <c r="P43" s="196"/>
      <c r="Q43" s="196"/>
      <c r="R43" s="241"/>
      <c r="S43" s="241"/>
      <c r="T43" s="242"/>
    </row>
    <row r="44" spans="1:21" ht="12.75" customHeight="1">
      <c r="A44" s="240"/>
      <c r="B44" s="243" t="s">
        <v>9</v>
      </c>
      <c r="C44" s="243"/>
      <c r="D44" s="243"/>
      <c r="E44" s="243"/>
      <c r="F44" s="195"/>
      <c r="G44" s="196"/>
      <c r="H44" s="196"/>
      <c r="I44" s="196"/>
      <c r="J44" s="196"/>
      <c r="K44" s="196"/>
      <c r="L44" s="196"/>
      <c r="M44" s="196"/>
      <c r="N44" s="196"/>
      <c r="O44" s="196"/>
      <c r="P44" s="196"/>
      <c r="Q44" s="196"/>
      <c r="R44" s="241"/>
      <c r="S44" s="241"/>
      <c r="T44" s="242"/>
    </row>
    <row r="45" spans="1:21" ht="12.75" customHeight="1">
      <c r="A45" s="240"/>
      <c r="B45" s="243"/>
      <c r="C45" s="243"/>
      <c r="D45" s="243"/>
      <c r="E45" s="243"/>
      <c r="F45" s="195"/>
      <c r="G45" s="196"/>
      <c r="H45" s="196"/>
      <c r="I45" s="196"/>
      <c r="J45" s="196"/>
      <c r="K45" s="196"/>
      <c r="L45" s="196"/>
      <c r="M45" s="196"/>
      <c r="N45" s="196"/>
      <c r="O45" s="196"/>
      <c r="P45" s="196"/>
      <c r="Q45" s="196"/>
      <c r="R45" s="241"/>
      <c r="S45" s="241"/>
      <c r="T45" s="242"/>
    </row>
    <row r="46" spans="1:21" ht="12.75" customHeight="1">
      <c r="A46" s="240"/>
      <c r="B46" s="243" t="s">
        <v>8</v>
      </c>
      <c r="C46" s="243"/>
      <c r="D46" s="243"/>
      <c r="E46" s="243"/>
      <c r="F46" s="195"/>
      <c r="G46" s="196"/>
      <c r="H46" s="196"/>
      <c r="I46" s="196"/>
      <c r="J46" s="196"/>
      <c r="K46" s="196"/>
      <c r="L46" s="196"/>
      <c r="M46" s="196"/>
      <c r="N46" s="196"/>
      <c r="O46" s="196"/>
      <c r="P46" s="196"/>
      <c r="Q46" s="196"/>
      <c r="R46" s="241"/>
      <c r="S46" s="241"/>
      <c r="T46" s="242"/>
    </row>
    <row r="47" spans="1:21" ht="12.75" customHeight="1">
      <c r="A47" s="240"/>
      <c r="B47" s="243" t="s">
        <v>7</v>
      </c>
      <c r="C47" s="243"/>
      <c r="D47" s="243"/>
      <c r="E47" s="243"/>
      <c r="F47" s="202" t="s">
        <v>6</v>
      </c>
      <c r="G47" s="186"/>
      <c r="H47" s="186"/>
      <c r="I47" s="187"/>
      <c r="J47" s="202" t="s">
        <v>5</v>
      </c>
      <c r="K47" s="186"/>
      <c r="L47" s="186"/>
      <c r="M47" s="187"/>
      <c r="N47" s="195"/>
      <c r="O47" s="234"/>
      <c r="P47" s="234"/>
      <c r="Q47" s="234"/>
      <c r="R47" s="197"/>
      <c r="S47" s="197"/>
      <c r="T47" s="198"/>
    </row>
    <row r="48" spans="1:21" ht="12.75" customHeight="1">
      <c r="A48" s="240"/>
      <c r="B48" s="273"/>
      <c r="C48" s="273"/>
      <c r="D48" s="273"/>
      <c r="E48" s="273"/>
      <c r="F48" s="195" t="s">
        <v>4</v>
      </c>
      <c r="G48" s="196"/>
      <c r="H48" s="196"/>
      <c r="I48" s="176"/>
      <c r="J48" s="274" t="s">
        <v>3</v>
      </c>
      <c r="K48" s="275"/>
      <c r="L48" s="49"/>
      <c r="M48" s="50"/>
      <c r="N48" s="51" t="s">
        <v>2</v>
      </c>
      <c r="O48" s="201"/>
      <c r="P48" s="179"/>
      <c r="Q48" s="179"/>
      <c r="R48" s="180"/>
      <c r="S48" s="180"/>
      <c r="T48" s="35"/>
    </row>
    <row r="49" spans="1:20" ht="12.75" customHeight="1">
      <c r="A49" s="240"/>
      <c r="B49" s="273"/>
      <c r="C49" s="273"/>
      <c r="D49" s="273"/>
      <c r="E49" s="273"/>
      <c r="F49" s="195" t="s">
        <v>1</v>
      </c>
      <c r="G49" s="196"/>
      <c r="H49" s="196"/>
      <c r="I49" s="176"/>
      <c r="J49" s="195"/>
      <c r="K49" s="234"/>
      <c r="L49" s="234"/>
      <c r="M49" s="234"/>
      <c r="N49" s="234"/>
      <c r="O49" s="234"/>
      <c r="P49" s="234"/>
      <c r="Q49" s="234"/>
      <c r="R49" s="197"/>
      <c r="S49" s="197"/>
      <c r="T49" s="198"/>
    </row>
    <row r="50" spans="1:20" ht="12.75" customHeight="1">
      <c r="A50" s="276" t="s">
        <v>38</v>
      </c>
      <c r="B50" s="234"/>
      <c r="C50" s="234"/>
      <c r="D50" s="234"/>
      <c r="E50" s="277"/>
      <c r="F50" s="195" t="s">
        <v>37</v>
      </c>
      <c r="G50" s="176"/>
      <c r="H50" s="52"/>
      <c r="I50" s="52"/>
      <c r="J50" s="53"/>
      <c r="K50" s="54"/>
      <c r="L50" s="278" t="s">
        <v>36</v>
      </c>
      <c r="M50" s="278"/>
      <c r="N50" s="278"/>
      <c r="O50" s="55"/>
      <c r="P50" s="56"/>
      <c r="Q50" s="56"/>
      <c r="R50" s="56"/>
      <c r="S50" s="56"/>
      <c r="T50" s="57"/>
    </row>
    <row r="51" spans="1:20" ht="26.25" customHeight="1">
      <c r="A51" s="279" t="s">
        <v>61</v>
      </c>
      <c r="B51" s="241"/>
      <c r="C51" s="241"/>
      <c r="D51" s="241"/>
      <c r="E51" s="280"/>
      <c r="F51" s="195"/>
      <c r="G51" s="196"/>
      <c r="H51" s="196"/>
      <c r="I51" s="196"/>
      <c r="J51" s="196"/>
      <c r="K51" s="196"/>
      <c r="L51" s="196"/>
      <c r="M51" s="196"/>
      <c r="N51" s="196"/>
      <c r="O51" s="196"/>
      <c r="P51" s="196"/>
      <c r="Q51" s="196"/>
      <c r="R51" s="241"/>
      <c r="S51" s="241"/>
      <c r="T51" s="242"/>
    </row>
    <row r="52" spans="1:20" ht="39" customHeight="1" thickBot="1">
      <c r="A52" s="281" t="s">
        <v>62</v>
      </c>
      <c r="B52" s="282"/>
      <c r="C52" s="282"/>
      <c r="D52" s="282"/>
      <c r="E52" s="282"/>
      <c r="F52" s="261" t="s">
        <v>85</v>
      </c>
      <c r="G52" s="262"/>
      <c r="H52" s="262"/>
      <c r="I52" s="262"/>
      <c r="J52" s="262"/>
      <c r="K52" s="262"/>
      <c r="L52" s="262"/>
      <c r="M52" s="262"/>
      <c r="N52" s="262"/>
      <c r="O52" s="262"/>
      <c r="P52" s="262"/>
      <c r="Q52" s="262"/>
      <c r="R52" s="263"/>
      <c r="S52" s="263"/>
      <c r="T52" s="264"/>
    </row>
    <row r="53" spans="1:20" ht="12.75" customHeight="1">
      <c r="A53" s="29" t="s">
        <v>0</v>
      </c>
    </row>
    <row r="54" spans="1:20" ht="12.75" customHeight="1">
      <c r="A54" s="265" t="s">
        <v>86</v>
      </c>
      <c r="B54" s="266"/>
      <c r="C54" s="266"/>
      <c r="D54" s="266"/>
      <c r="E54" s="266"/>
      <c r="F54" s="266"/>
      <c r="G54" s="266"/>
      <c r="H54" s="266"/>
      <c r="I54" s="266"/>
      <c r="J54" s="266"/>
      <c r="K54" s="266"/>
      <c r="L54" s="266"/>
      <c r="M54" s="266"/>
      <c r="N54" s="266"/>
      <c r="O54" s="266"/>
      <c r="P54" s="266"/>
      <c r="Q54" s="266"/>
      <c r="R54" s="266"/>
      <c r="S54" s="266"/>
      <c r="T54" s="266"/>
    </row>
    <row r="55" spans="1:20" ht="12.75" customHeight="1">
      <c r="A55" s="265" t="s">
        <v>63</v>
      </c>
      <c r="B55" s="266"/>
      <c r="C55" s="266"/>
      <c r="D55" s="266"/>
      <c r="E55" s="266"/>
      <c r="F55" s="266"/>
      <c r="G55" s="266"/>
      <c r="H55" s="266"/>
      <c r="I55" s="266"/>
      <c r="J55" s="266"/>
      <c r="K55" s="266"/>
      <c r="L55" s="266"/>
      <c r="M55" s="266"/>
      <c r="N55" s="266"/>
      <c r="O55" s="266"/>
      <c r="P55" s="266"/>
      <c r="Q55" s="266"/>
      <c r="R55" s="266"/>
      <c r="S55" s="266"/>
      <c r="T55" s="266"/>
    </row>
    <row r="56" spans="1:20" ht="12.75" customHeight="1">
      <c r="A56" s="265" t="s">
        <v>87</v>
      </c>
      <c r="B56" s="266"/>
      <c r="C56" s="266"/>
      <c r="D56" s="266"/>
      <c r="E56" s="266"/>
      <c r="F56" s="266"/>
      <c r="G56" s="266"/>
      <c r="H56" s="266"/>
      <c r="I56" s="266"/>
      <c r="J56" s="266"/>
      <c r="K56" s="266"/>
      <c r="L56" s="266"/>
      <c r="M56" s="266"/>
      <c r="N56" s="266"/>
      <c r="O56" s="266"/>
      <c r="P56" s="266"/>
      <c r="Q56" s="266"/>
      <c r="R56" s="266"/>
      <c r="S56" s="266"/>
      <c r="T56" s="266"/>
    </row>
    <row r="57" spans="1:20" s="30" customFormat="1" ht="13.5" customHeight="1">
      <c r="A57" s="265" t="s">
        <v>88</v>
      </c>
      <c r="B57" s="265"/>
      <c r="C57" s="265"/>
      <c r="D57" s="265"/>
      <c r="E57" s="265"/>
      <c r="F57" s="265"/>
      <c r="G57" s="265"/>
      <c r="H57" s="265"/>
      <c r="I57" s="265"/>
      <c r="J57" s="265"/>
      <c r="K57" s="265"/>
      <c r="L57" s="265"/>
      <c r="M57" s="265"/>
      <c r="N57" s="265"/>
      <c r="O57" s="265"/>
      <c r="P57" s="265"/>
      <c r="Q57" s="265"/>
    </row>
    <row r="58" spans="1:20" ht="12.75" customHeight="1">
      <c r="A58" s="265" t="s">
        <v>89</v>
      </c>
      <c r="B58" s="266"/>
      <c r="C58" s="266"/>
      <c r="D58" s="266"/>
      <c r="E58" s="266"/>
      <c r="F58" s="266"/>
      <c r="G58" s="266"/>
      <c r="H58" s="266"/>
      <c r="I58" s="266"/>
      <c r="J58" s="266"/>
      <c r="K58" s="266"/>
      <c r="L58" s="266"/>
      <c r="M58" s="266"/>
      <c r="N58" s="266"/>
      <c r="O58" s="266"/>
      <c r="P58" s="266"/>
      <c r="Q58" s="266"/>
      <c r="R58" s="266"/>
      <c r="S58" s="266"/>
      <c r="T58" s="266"/>
    </row>
    <row r="59" spans="1:20" ht="12.75" customHeight="1">
      <c r="A59" s="265" t="s">
        <v>90</v>
      </c>
      <c r="B59" s="266"/>
      <c r="C59" s="266"/>
      <c r="D59" s="266"/>
      <c r="E59" s="266"/>
      <c r="F59" s="266"/>
      <c r="G59" s="266"/>
      <c r="H59" s="266"/>
      <c r="I59" s="266"/>
      <c r="J59" s="266"/>
      <c r="K59" s="266"/>
      <c r="L59" s="266"/>
      <c r="M59" s="266"/>
      <c r="N59" s="266"/>
      <c r="O59" s="266"/>
      <c r="P59" s="266"/>
      <c r="Q59" s="266"/>
      <c r="R59" s="266"/>
      <c r="S59" s="266"/>
      <c r="T59" s="266"/>
    </row>
    <row r="60" spans="1:20" ht="12.75" customHeight="1">
      <c r="A60" s="265" t="s">
        <v>91</v>
      </c>
      <c r="B60" s="266"/>
      <c r="C60" s="266"/>
      <c r="D60" s="266"/>
      <c r="E60" s="266"/>
      <c r="F60" s="266"/>
      <c r="G60" s="266"/>
      <c r="H60" s="266"/>
      <c r="I60" s="266"/>
      <c r="J60" s="266"/>
      <c r="K60" s="266"/>
      <c r="L60" s="266"/>
      <c r="M60" s="266"/>
      <c r="N60" s="266"/>
      <c r="O60" s="266"/>
      <c r="P60" s="266"/>
      <c r="Q60" s="266"/>
      <c r="R60" s="266"/>
      <c r="S60" s="266"/>
      <c r="T60" s="266"/>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72"/>
      <c r="B62" s="272"/>
      <c r="C62" s="272"/>
    </row>
    <row r="63" spans="1:20" ht="12.75" customHeight="1">
      <c r="A63" s="272"/>
      <c r="B63" s="272"/>
      <c r="C63" s="272"/>
    </row>
    <row r="64" spans="1:20" ht="12.75" customHeight="1">
      <c r="A64" s="272"/>
      <c r="B64" s="272"/>
      <c r="C64" s="272"/>
    </row>
    <row r="65" spans="1:3" ht="12.75" customHeight="1">
      <c r="A65" s="272"/>
      <c r="B65" s="272"/>
      <c r="C65" s="272"/>
    </row>
    <row r="66" spans="1:3" ht="12.75" customHeight="1">
      <c r="A66" s="272"/>
      <c r="B66" s="272"/>
      <c r="C66" s="272"/>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Q30"/>
  <sheetViews>
    <sheetView zoomScale="85" zoomScaleNormal="85" workbookViewId="0">
      <selection activeCell="F28" sqref="F28"/>
    </sheetView>
  </sheetViews>
  <sheetFormatPr defaultRowHeight="18.75"/>
  <cols>
    <col min="1" max="1" width="26.375" customWidth="1"/>
    <col min="3" max="3" width="23.75" customWidth="1"/>
    <col min="4" max="4" width="14.875" customWidth="1"/>
    <col min="5" max="5" width="14.75" customWidth="1"/>
    <col min="6" max="6" width="15.875" customWidth="1"/>
    <col min="7" max="8" width="14.125" customWidth="1"/>
    <col min="9" max="9" width="11.25" customWidth="1"/>
    <col min="10" max="10" width="12" customWidth="1"/>
    <col min="11" max="11" width="11.5" customWidth="1"/>
    <col min="12" max="12" width="13.625" customWidth="1"/>
    <col min="13" max="13" width="11.625" customWidth="1"/>
    <col min="14" max="14" width="12.625" customWidth="1"/>
    <col min="15" max="15" width="9" customWidth="1"/>
  </cols>
  <sheetData>
    <row r="1" spans="1:17">
      <c r="A1" t="s">
        <v>145</v>
      </c>
      <c r="B1" t="s">
        <v>134</v>
      </c>
      <c r="C1" t="s">
        <v>135</v>
      </c>
      <c r="D1" t="s">
        <v>136</v>
      </c>
      <c r="E1" t="s">
        <v>137</v>
      </c>
      <c r="F1" t="s">
        <v>138</v>
      </c>
      <c r="G1" t="s">
        <v>139</v>
      </c>
      <c r="H1" t="s">
        <v>140</v>
      </c>
      <c r="I1" t="s">
        <v>141</v>
      </c>
      <c r="J1" t="s">
        <v>142</v>
      </c>
      <c r="K1" t="s">
        <v>229</v>
      </c>
      <c r="L1" t="s">
        <v>240</v>
      </c>
      <c r="M1" t="s">
        <v>241</v>
      </c>
      <c r="N1" t="s">
        <v>243</v>
      </c>
      <c r="O1" t="s">
        <v>246</v>
      </c>
      <c r="P1" t="s">
        <v>247</v>
      </c>
      <c r="Q1" t="s">
        <v>252</v>
      </c>
    </row>
    <row r="2" spans="1:17">
      <c r="A2" t="s">
        <v>233</v>
      </c>
      <c r="B2" t="s">
        <v>110</v>
      </c>
      <c r="C2" t="s">
        <v>111</v>
      </c>
      <c r="D2" t="s">
        <v>112</v>
      </c>
      <c r="E2" t="s">
        <v>239</v>
      </c>
    </row>
    <row r="3" spans="1:17">
      <c r="A3" t="s">
        <v>230</v>
      </c>
      <c r="B3" t="s">
        <v>110</v>
      </c>
      <c r="C3" t="s">
        <v>111</v>
      </c>
      <c r="D3" t="s">
        <v>112</v>
      </c>
      <c r="E3" t="s">
        <v>239</v>
      </c>
    </row>
    <row r="4" spans="1:17">
      <c r="A4" t="s">
        <v>231</v>
      </c>
      <c r="B4" t="s">
        <v>110</v>
      </c>
      <c r="C4" t="s">
        <v>111</v>
      </c>
      <c r="D4" t="s">
        <v>112</v>
      </c>
      <c r="E4" t="s">
        <v>239</v>
      </c>
    </row>
    <row r="5" spans="1:17">
      <c r="A5" t="s">
        <v>232</v>
      </c>
      <c r="B5" t="s">
        <v>110</v>
      </c>
      <c r="C5" t="s">
        <v>111</v>
      </c>
      <c r="D5" t="s">
        <v>112</v>
      </c>
      <c r="E5" t="s">
        <v>239</v>
      </c>
    </row>
    <row r="6" spans="1:17">
      <c r="A6" s="144" t="s">
        <v>102</v>
      </c>
      <c r="B6" s="144" t="s">
        <v>110</v>
      </c>
      <c r="C6" s="144" t="s">
        <v>113</v>
      </c>
      <c r="D6" s="144" t="s">
        <v>114</v>
      </c>
      <c r="E6" s="144" t="s">
        <v>115</v>
      </c>
      <c r="F6" s="144" t="s">
        <v>116</v>
      </c>
      <c r="G6" s="144" t="s">
        <v>251</v>
      </c>
      <c r="H6" s="144" t="s">
        <v>217</v>
      </c>
      <c r="I6" s="144" t="s">
        <v>239</v>
      </c>
      <c r="J6" s="144"/>
    </row>
    <row r="7" spans="1:17">
      <c r="A7" s="144" t="s">
        <v>95</v>
      </c>
      <c r="B7" s="144" t="s">
        <v>110</v>
      </c>
      <c r="C7" s="144" t="s">
        <v>113</v>
      </c>
      <c r="D7" s="144" t="s">
        <v>114</v>
      </c>
      <c r="E7" s="144" t="s">
        <v>115</v>
      </c>
      <c r="F7" s="144" t="s">
        <v>117</v>
      </c>
      <c r="G7" s="144" t="s">
        <v>118</v>
      </c>
      <c r="H7" s="144" t="s">
        <v>224</v>
      </c>
      <c r="I7" s="144" t="s">
        <v>116</v>
      </c>
      <c r="J7" s="144" t="s">
        <v>251</v>
      </c>
      <c r="K7" s="144" t="s">
        <v>217</v>
      </c>
      <c r="L7" s="144" t="s">
        <v>239</v>
      </c>
      <c r="M7" s="144" t="s">
        <v>242</v>
      </c>
      <c r="N7" s="144"/>
    </row>
    <row r="8" spans="1:17">
      <c r="A8" s="144" t="s">
        <v>211</v>
      </c>
      <c r="B8" s="144" t="s">
        <v>110</v>
      </c>
      <c r="C8" s="144" t="s">
        <v>116</v>
      </c>
      <c r="D8" s="144" t="s">
        <v>115</v>
      </c>
      <c r="E8" s="144" t="s">
        <v>251</v>
      </c>
      <c r="F8" s="144"/>
      <c r="G8" s="144"/>
      <c r="H8" s="144"/>
      <c r="I8" s="144"/>
      <c r="J8" s="144"/>
    </row>
    <row r="9" spans="1:17">
      <c r="A9" s="144" t="s">
        <v>212</v>
      </c>
      <c r="B9" s="144" t="s">
        <v>110</v>
      </c>
      <c r="C9" s="144" t="s">
        <v>116</v>
      </c>
      <c r="D9" s="144" t="s">
        <v>115</v>
      </c>
      <c r="E9" s="144" t="s">
        <v>251</v>
      </c>
      <c r="F9" s="144"/>
      <c r="G9" s="144"/>
      <c r="H9" s="144"/>
      <c r="I9" s="144"/>
      <c r="J9" s="144"/>
    </row>
    <row r="10" spans="1:17">
      <c r="A10" s="144" t="s">
        <v>213</v>
      </c>
      <c r="B10" s="144" t="s">
        <v>110</v>
      </c>
      <c r="C10" s="144" t="s">
        <v>116</v>
      </c>
      <c r="D10" s="144" t="s">
        <v>115</v>
      </c>
      <c r="E10" s="144" t="s">
        <v>251</v>
      </c>
      <c r="F10" s="144"/>
      <c r="G10" s="144"/>
      <c r="H10" s="144"/>
      <c r="I10" s="144"/>
      <c r="J10" s="144"/>
    </row>
    <row r="11" spans="1:17">
      <c r="A11" s="144" t="s">
        <v>101</v>
      </c>
      <c r="B11" s="144" t="s">
        <v>110</v>
      </c>
      <c r="C11" s="144" t="s">
        <v>111</v>
      </c>
      <c r="D11" t="s">
        <v>115</v>
      </c>
      <c r="E11" t="s">
        <v>112</v>
      </c>
      <c r="F11" t="s">
        <v>239</v>
      </c>
      <c r="G11" t="s">
        <v>242</v>
      </c>
      <c r="I11" s="144"/>
      <c r="J11" s="144"/>
    </row>
    <row r="12" spans="1:17">
      <c r="A12" s="144" t="s">
        <v>214</v>
      </c>
      <c r="B12" s="144" t="s">
        <v>110</v>
      </c>
      <c r="C12" s="144" t="s">
        <v>113</v>
      </c>
      <c r="D12" t="s">
        <v>115</v>
      </c>
      <c r="E12" s="144" t="s">
        <v>124</v>
      </c>
      <c r="F12" s="144" t="s">
        <v>116</v>
      </c>
      <c r="G12" s="144" t="s">
        <v>236</v>
      </c>
      <c r="H12" s="144" t="s">
        <v>239</v>
      </c>
      <c r="I12" s="144"/>
    </row>
    <row r="13" spans="1:17">
      <c r="A13" s="144" t="s">
        <v>215</v>
      </c>
      <c r="B13" s="144" t="s">
        <v>110</v>
      </c>
      <c r="C13" s="144" t="s">
        <v>113</v>
      </c>
      <c r="D13" t="s">
        <v>115</v>
      </c>
      <c r="E13" s="144" t="s">
        <v>124</v>
      </c>
      <c r="F13" s="144" t="s">
        <v>236</v>
      </c>
      <c r="G13" s="144" t="s">
        <v>239</v>
      </c>
      <c r="H13" s="144"/>
      <c r="I13" s="144"/>
      <c r="J13" s="144"/>
    </row>
    <row r="14" spans="1:17">
      <c r="A14" s="144" t="s">
        <v>216</v>
      </c>
      <c r="B14" s="144" t="s">
        <v>110</v>
      </c>
      <c r="C14" s="144" t="s">
        <v>113</v>
      </c>
      <c r="D14" t="s">
        <v>115</v>
      </c>
      <c r="E14" s="144" t="s">
        <v>124</v>
      </c>
      <c r="F14" s="144" t="s">
        <v>116</v>
      </c>
      <c r="G14" s="144" t="s">
        <v>236</v>
      </c>
      <c r="H14" s="144" t="s">
        <v>239</v>
      </c>
      <c r="I14" s="144"/>
      <c r="J14" s="144"/>
    </row>
    <row r="15" spans="1:17">
      <c r="A15" s="144" t="s">
        <v>125</v>
      </c>
      <c r="B15" s="144" t="s">
        <v>110</v>
      </c>
      <c r="C15" s="144" t="s">
        <v>113</v>
      </c>
      <c r="D15" s="144" t="s">
        <v>114</v>
      </c>
      <c r="E15" s="144" t="s">
        <v>115</v>
      </c>
      <c r="F15" s="144" t="s">
        <v>117</v>
      </c>
      <c r="G15" s="144" t="s">
        <v>118</v>
      </c>
      <c r="H15" s="144" t="s">
        <v>224</v>
      </c>
      <c r="I15" s="144" t="s">
        <v>126</v>
      </c>
      <c r="J15" s="144" t="s">
        <v>127</v>
      </c>
      <c r="K15" t="s">
        <v>116</v>
      </c>
      <c r="L15" s="144" t="s">
        <v>236</v>
      </c>
      <c r="M15" s="144" t="s">
        <v>251</v>
      </c>
      <c r="N15" s="144" t="s">
        <v>239</v>
      </c>
      <c r="O15" s="144" t="s">
        <v>242</v>
      </c>
      <c r="P15" s="144" t="s">
        <v>248</v>
      </c>
    </row>
    <row r="16" spans="1:17">
      <c r="A16" s="144" t="s">
        <v>195</v>
      </c>
      <c r="B16" s="144" t="s">
        <v>110</v>
      </c>
      <c r="C16" s="144" t="s">
        <v>113</v>
      </c>
      <c r="D16" s="144" t="s">
        <v>115</v>
      </c>
      <c r="E16" s="144" t="s">
        <v>117</v>
      </c>
      <c r="F16" s="144" t="s">
        <v>118</v>
      </c>
      <c r="G16" s="144" t="s">
        <v>224</v>
      </c>
      <c r="H16" s="144" t="s">
        <v>116</v>
      </c>
      <c r="I16" s="144" t="s">
        <v>251</v>
      </c>
      <c r="J16" s="144" t="s">
        <v>239</v>
      </c>
      <c r="K16" s="144" t="s">
        <v>242</v>
      </c>
      <c r="L16" s="144"/>
      <c r="N16" s="144"/>
      <c r="O16" s="144"/>
      <c r="P16" s="144"/>
    </row>
    <row r="17" spans="1:17">
      <c r="A17" s="144" t="s">
        <v>196</v>
      </c>
      <c r="B17" s="144" t="s">
        <v>110</v>
      </c>
      <c r="C17" s="144" t="s">
        <v>113</v>
      </c>
      <c r="D17" s="144" t="s">
        <v>115</v>
      </c>
      <c r="E17" s="144" t="s">
        <v>254</v>
      </c>
      <c r="F17" s="144" t="s">
        <v>253</v>
      </c>
      <c r="G17" s="144" t="s">
        <v>251</v>
      </c>
      <c r="I17" s="144" t="s">
        <v>239</v>
      </c>
      <c r="J17" s="144" t="s">
        <v>242</v>
      </c>
      <c r="K17" s="144"/>
      <c r="N17" s="144"/>
    </row>
    <row r="18" spans="1:17">
      <c r="A18" s="153" t="s">
        <v>265</v>
      </c>
      <c r="B18" s="144" t="s">
        <v>110</v>
      </c>
      <c r="C18" s="144" t="s">
        <v>113</v>
      </c>
      <c r="D18" s="144" t="s">
        <v>115</v>
      </c>
      <c r="E18" s="144" t="s">
        <v>254</v>
      </c>
      <c r="F18" s="144" t="s">
        <v>253</v>
      </c>
      <c r="G18" s="144" t="s">
        <v>236</v>
      </c>
      <c r="H18" s="144" t="s">
        <v>251</v>
      </c>
      <c r="I18" s="144" t="s">
        <v>239</v>
      </c>
      <c r="J18" s="144" t="s">
        <v>242</v>
      </c>
      <c r="K18" s="144"/>
      <c r="N18" s="144"/>
    </row>
    <row r="19" spans="1:17">
      <c r="A19" s="144" t="s">
        <v>100</v>
      </c>
      <c r="B19" s="144" t="s">
        <v>110</v>
      </c>
      <c r="C19" s="144" t="s">
        <v>113</v>
      </c>
      <c r="D19" s="144" t="s">
        <v>115</v>
      </c>
      <c r="E19" s="144" t="s">
        <v>119</v>
      </c>
      <c r="F19" s="144" t="s">
        <v>120</v>
      </c>
      <c r="G19" s="144" t="s">
        <v>121</v>
      </c>
      <c r="H19" s="144" t="s">
        <v>251</v>
      </c>
      <c r="I19" s="144" t="s">
        <v>239</v>
      </c>
      <c r="J19" s="144" t="s">
        <v>242</v>
      </c>
      <c r="K19" s="144"/>
    </row>
    <row r="20" spans="1:17">
      <c r="A20" s="144" t="s">
        <v>225</v>
      </c>
      <c r="B20" s="144" t="s">
        <v>110</v>
      </c>
      <c r="C20" s="144" t="s">
        <v>113</v>
      </c>
      <c r="D20" s="144" t="s">
        <v>115</v>
      </c>
      <c r="E20" s="144" t="s">
        <v>120</v>
      </c>
      <c r="F20" s="144" t="s">
        <v>121</v>
      </c>
      <c r="G20" s="144" t="s">
        <v>251</v>
      </c>
      <c r="H20" s="144" t="s">
        <v>239</v>
      </c>
      <c r="I20" s="144" t="s">
        <v>242</v>
      </c>
      <c r="J20" s="144"/>
      <c r="K20" s="144"/>
    </row>
    <row r="21" spans="1:17">
      <c r="A21" s="144" t="s">
        <v>259</v>
      </c>
      <c r="B21" s="144" t="s">
        <v>110</v>
      </c>
      <c r="C21" s="144" t="s">
        <v>113</v>
      </c>
      <c r="D21" s="144" t="s">
        <v>115</v>
      </c>
      <c r="E21" s="144" t="s">
        <v>120</v>
      </c>
      <c r="F21" s="144" t="s">
        <v>121</v>
      </c>
      <c r="G21" s="144" t="s">
        <v>245</v>
      </c>
      <c r="H21" s="144" t="s">
        <v>251</v>
      </c>
      <c r="I21" s="144" t="s">
        <v>239</v>
      </c>
      <c r="J21" s="144" t="s">
        <v>242</v>
      </c>
      <c r="K21" s="144"/>
    </row>
    <row r="22" spans="1:17">
      <c r="A22" s="144" t="s">
        <v>258</v>
      </c>
      <c r="B22" s="144" t="s">
        <v>110</v>
      </c>
      <c r="C22" s="144" t="s">
        <v>113</v>
      </c>
      <c r="D22" s="144" t="s">
        <v>115</v>
      </c>
      <c r="E22" s="144" t="s">
        <v>120</v>
      </c>
      <c r="F22" s="144" t="s">
        <v>121</v>
      </c>
      <c r="G22" s="144" t="s">
        <v>244</v>
      </c>
      <c r="H22" s="144" t="s">
        <v>251</v>
      </c>
      <c r="I22" s="144" t="s">
        <v>239</v>
      </c>
      <c r="J22" s="144" t="s">
        <v>242</v>
      </c>
      <c r="K22" s="144"/>
      <c r="L22" s="144"/>
    </row>
    <row r="23" spans="1:17">
      <c r="A23" s="144" t="s">
        <v>99</v>
      </c>
      <c r="B23" s="144" t="s">
        <v>110</v>
      </c>
      <c r="C23" s="144" t="s">
        <v>113</v>
      </c>
      <c r="D23" s="144" t="s">
        <v>122</v>
      </c>
      <c r="E23" s="144" t="s">
        <v>239</v>
      </c>
      <c r="F23" s="144"/>
      <c r="G23" s="144"/>
      <c r="H23" s="144"/>
      <c r="I23" s="144"/>
    </row>
    <row r="24" spans="1:17">
      <c r="A24" s="144" t="s">
        <v>98</v>
      </c>
      <c r="B24" s="144" t="s">
        <v>110</v>
      </c>
      <c r="C24" s="144" t="s">
        <v>113</v>
      </c>
      <c r="D24" s="144" t="s">
        <v>123</v>
      </c>
      <c r="E24" s="144" t="s">
        <v>239</v>
      </c>
      <c r="F24" s="144"/>
      <c r="G24" s="144"/>
      <c r="H24" s="144"/>
      <c r="I24" s="144"/>
      <c r="J24" s="144"/>
    </row>
    <row r="25" spans="1:17">
      <c r="A25" s="153" t="s">
        <v>249</v>
      </c>
      <c r="B25" s="144" t="s">
        <v>110</v>
      </c>
      <c r="C25" s="144" t="s">
        <v>255</v>
      </c>
      <c r="D25" s="144" t="s">
        <v>260</v>
      </c>
      <c r="E25" s="144" t="s">
        <v>239</v>
      </c>
      <c r="F25" s="144"/>
      <c r="G25" s="144"/>
      <c r="H25" s="144"/>
      <c r="I25" s="144"/>
      <c r="J25" s="144"/>
      <c r="K25" s="144"/>
    </row>
    <row r="26" spans="1:17">
      <c r="A26" s="153" t="s">
        <v>250</v>
      </c>
      <c r="B26" s="144" t="s">
        <v>110</v>
      </c>
      <c r="C26" s="144" t="s">
        <v>256</v>
      </c>
      <c r="D26" s="144" t="s">
        <v>260</v>
      </c>
      <c r="E26" s="144" t="s">
        <v>239</v>
      </c>
      <c r="F26" s="144"/>
      <c r="G26" s="144"/>
      <c r="H26" s="144"/>
      <c r="I26" s="144"/>
      <c r="J26" s="144"/>
      <c r="K26" s="144"/>
    </row>
    <row r="27" spans="1:17">
      <c r="A27" s="144" t="s">
        <v>129</v>
      </c>
      <c r="B27" s="144" t="s">
        <v>110</v>
      </c>
      <c r="C27" s="144" t="s">
        <v>257</v>
      </c>
      <c r="D27" s="144" t="s">
        <v>128</v>
      </c>
      <c r="E27" s="144" t="s">
        <v>260</v>
      </c>
      <c r="F27" s="144" t="s">
        <v>223</v>
      </c>
      <c r="G27" s="144" t="s">
        <v>239</v>
      </c>
      <c r="H27" s="144"/>
      <c r="I27" s="144"/>
      <c r="J27" s="144"/>
      <c r="K27" s="144"/>
    </row>
    <row r="28" spans="1:17">
      <c r="A28" s="153" t="s">
        <v>268</v>
      </c>
      <c r="B28" s="144" t="s">
        <v>110</v>
      </c>
      <c r="C28" s="144" t="s">
        <v>130</v>
      </c>
      <c r="D28" s="144" t="s">
        <v>131</v>
      </c>
      <c r="E28" s="144" t="s">
        <v>132</v>
      </c>
      <c r="F28" s="144" t="s">
        <v>117</v>
      </c>
      <c r="G28" s="144" t="s">
        <v>118</v>
      </c>
      <c r="H28" s="144" t="s">
        <v>224</v>
      </c>
      <c r="I28" s="144" t="s">
        <v>263</v>
      </c>
      <c r="J28" s="144" t="s">
        <v>264</v>
      </c>
      <c r="K28" s="144" t="s">
        <v>114</v>
      </c>
      <c r="L28" s="144" t="s">
        <v>251</v>
      </c>
      <c r="M28" s="144" t="s">
        <v>261</v>
      </c>
      <c r="N28" s="144" t="s">
        <v>217</v>
      </c>
      <c r="O28" s="144"/>
      <c r="P28" s="144"/>
    </row>
    <row r="29" spans="1:17">
      <c r="A29" s="153" t="s">
        <v>267</v>
      </c>
      <c r="B29" s="144" t="s">
        <v>110</v>
      </c>
      <c r="C29" s="144" t="s">
        <v>130</v>
      </c>
      <c r="D29" s="144" t="s">
        <v>133</v>
      </c>
      <c r="E29" s="144"/>
      <c r="F29" s="144"/>
      <c r="G29" s="144"/>
      <c r="H29" s="144"/>
      <c r="I29" s="144"/>
      <c r="J29" s="144"/>
      <c r="K29" s="144"/>
    </row>
    <row r="30" spans="1:17">
      <c r="A30" s="153" t="s">
        <v>266</v>
      </c>
      <c r="B30" s="144" t="s">
        <v>110</v>
      </c>
      <c r="C30" s="144" t="s">
        <v>130</v>
      </c>
      <c r="D30" s="144" t="s">
        <v>131</v>
      </c>
      <c r="E30" s="144" t="s">
        <v>132</v>
      </c>
      <c r="F30" s="144" t="s">
        <v>117</v>
      </c>
      <c r="G30" s="144" t="s">
        <v>118</v>
      </c>
      <c r="H30" s="144" t="s">
        <v>224</v>
      </c>
      <c r="I30" s="144" t="s">
        <v>263</v>
      </c>
      <c r="J30" s="144" t="s">
        <v>222</v>
      </c>
      <c r="K30" s="144" t="s">
        <v>264</v>
      </c>
      <c r="L30" s="144" t="s">
        <v>114</v>
      </c>
      <c r="M30" s="144" t="s">
        <v>251</v>
      </c>
      <c r="N30" s="144" t="s">
        <v>261</v>
      </c>
      <c r="O30" s="144" t="s">
        <v>217</v>
      </c>
      <c r="P30" s="144"/>
      <c r="Q30" s="144"/>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90BBD-3E26-45ED-B4C6-F986D7A99433}">
  <dimension ref="A1"/>
  <sheetViews>
    <sheetView workbookViewId="0">
      <selection activeCell="E12" sqref="E12"/>
    </sheetView>
  </sheetViews>
  <sheetFormatPr defaultRowHeight="18.75"/>
  <sheetData/>
  <phoneticPr fontId="2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AQ87"/>
  <sheetViews>
    <sheetView showGridLines="0" view="pageBreakPreview" zoomScale="85" zoomScaleNormal="100" zoomScaleSheetLayoutView="85" workbookViewId="0">
      <selection activeCell="G2" sqref="G2"/>
    </sheetView>
  </sheetViews>
  <sheetFormatPr defaultColWidth="8.25" defaultRowHeight="21" customHeight="1"/>
  <cols>
    <col min="1" max="1" width="2.625" style="59" customWidth="1"/>
    <col min="2" max="2" width="22.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4.95"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29" t="s">
        <v>214</v>
      </c>
      <c r="AL1" s="329"/>
      <c r="AM1" s="329"/>
      <c r="AN1" s="329"/>
    </row>
    <row r="2" spans="1:40" ht="18" customHeight="1">
      <c r="A2" s="62"/>
      <c r="B2" s="65"/>
      <c r="C2" s="65"/>
      <c r="D2" s="65"/>
      <c r="E2" s="65"/>
      <c r="F2" s="65"/>
      <c r="G2" s="65"/>
      <c r="H2" s="65"/>
      <c r="I2" s="65"/>
      <c r="J2" s="65"/>
      <c r="K2" s="100"/>
      <c r="L2" s="100"/>
      <c r="M2" s="295">
        <v>2025</v>
      </c>
      <c r="N2" s="295"/>
      <c r="O2" s="295"/>
      <c r="P2" s="295"/>
      <c r="Q2" s="294" t="s">
        <v>143</v>
      </c>
      <c r="R2" s="294"/>
      <c r="S2" s="295">
        <v>4</v>
      </c>
      <c r="T2" s="295"/>
      <c r="U2" s="294" t="s">
        <v>144</v>
      </c>
      <c r="V2" s="294"/>
      <c r="W2" s="65"/>
      <c r="X2" s="65"/>
      <c r="Y2" s="65"/>
      <c r="Z2" s="91"/>
      <c r="AA2" s="91"/>
      <c r="AC2" s="85"/>
      <c r="AD2" s="65"/>
      <c r="AE2" s="65"/>
      <c r="AF2" s="65"/>
      <c r="AG2" s="65"/>
      <c r="AH2" s="65"/>
      <c r="AI2" s="85" t="s">
        <v>149</v>
      </c>
      <c r="AJ2" s="85"/>
      <c r="AK2" s="301"/>
      <c r="AL2" s="301"/>
      <c r="AM2" s="301"/>
      <c r="AN2" s="301"/>
    </row>
    <row r="3" spans="1:40"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152</v>
      </c>
      <c r="AJ3" s="85"/>
      <c r="AK3" s="302"/>
      <c r="AL3" s="302"/>
      <c r="AM3" s="302"/>
      <c r="AN3" s="302"/>
    </row>
    <row r="4" spans="1:40" ht="18" customHeight="1">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153</v>
      </c>
      <c r="AJ4" s="85"/>
      <c r="AK4" s="302"/>
      <c r="AL4" s="302"/>
      <c r="AM4" s="302"/>
      <c r="AN4" s="302"/>
    </row>
    <row r="5" spans="1:40" ht="18" customHeight="1">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154</v>
      </c>
      <c r="AH5" s="296">
        <v>40</v>
      </c>
      <c r="AI5" s="296"/>
      <c r="AJ5" s="296"/>
      <c r="AK5" s="93" t="s">
        <v>150</v>
      </c>
      <c r="AL5" s="105">
        <v>160</v>
      </c>
      <c r="AM5" s="93" t="s">
        <v>151</v>
      </c>
      <c r="AN5" s="91"/>
    </row>
    <row r="6" spans="1:40" ht="9.9499999999999993" customHeight="1">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c r="A7" s="290" t="s">
        <v>146</v>
      </c>
      <c r="B7" s="284" t="s">
        <v>155</v>
      </c>
      <c r="C7" s="287" t="s">
        <v>156</v>
      </c>
      <c r="D7" s="284" t="s">
        <v>157</v>
      </c>
      <c r="E7" s="291" t="s">
        <v>158</v>
      </c>
      <c r="F7" s="297" t="s">
        <v>189</v>
      </c>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303" t="s">
        <v>190</v>
      </c>
      <c r="AL7" s="298" t="s">
        <v>191</v>
      </c>
      <c r="AM7" s="299" t="s">
        <v>192</v>
      </c>
      <c r="AN7" s="299"/>
    </row>
    <row r="8" spans="1:40" ht="15" customHeight="1">
      <c r="A8" s="290"/>
      <c r="B8" s="284"/>
      <c r="C8" s="288"/>
      <c r="D8" s="284"/>
      <c r="E8" s="291"/>
      <c r="F8" s="284" t="s">
        <v>103</v>
      </c>
      <c r="G8" s="284"/>
      <c r="H8" s="284"/>
      <c r="I8" s="284"/>
      <c r="J8" s="284"/>
      <c r="K8" s="284"/>
      <c r="L8" s="284"/>
      <c r="M8" s="284" t="s">
        <v>104</v>
      </c>
      <c r="N8" s="284"/>
      <c r="O8" s="284"/>
      <c r="P8" s="284"/>
      <c r="Q8" s="284"/>
      <c r="R8" s="284"/>
      <c r="S8" s="284"/>
      <c r="T8" s="284" t="s">
        <v>105</v>
      </c>
      <c r="U8" s="284"/>
      <c r="V8" s="284"/>
      <c r="W8" s="284"/>
      <c r="X8" s="284"/>
      <c r="Y8" s="284"/>
      <c r="Z8" s="284"/>
      <c r="AA8" s="284" t="s">
        <v>106</v>
      </c>
      <c r="AB8" s="284"/>
      <c r="AC8" s="284"/>
      <c r="AD8" s="284"/>
      <c r="AE8" s="284"/>
      <c r="AF8" s="284"/>
      <c r="AG8" s="284"/>
      <c r="AH8" s="284" t="s">
        <v>109</v>
      </c>
      <c r="AI8" s="284"/>
      <c r="AJ8" s="284"/>
      <c r="AK8" s="303"/>
      <c r="AL8" s="298"/>
      <c r="AM8" s="299"/>
      <c r="AN8" s="299"/>
    </row>
    <row r="9" spans="1:40" ht="15" customHeight="1">
      <c r="A9" s="290"/>
      <c r="B9" s="284"/>
      <c r="C9" s="288"/>
      <c r="D9" s="284"/>
      <c r="E9" s="291"/>
      <c r="F9" s="66">
        <f>DATE($M$2,$S$2,1)</f>
        <v>45748</v>
      </c>
      <c r="G9" s="66">
        <f>DATE($M$2,$S$2,2)</f>
        <v>45749</v>
      </c>
      <c r="H9" s="66">
        <f>DATE($M$2,$S$2,3)</f>
        <v>45750</v>
      </c>
      <c r="I9" s="66">
        <f>DATE($M$2,$S$2,4)</f>
        <v>45751</v>
      </c>
      <c r="J9" s="66">
        <f>DATE($M$2,$S$2,5)</f>
        <v>45752</v>
      </c>
      <c r="K9" s="66">
        <f>DATE($M$2,$S$2,6)</f>
        <v>45753</v>
      </c>
      <c r="L9" s="66">
        <f>DATE($M$2,$S$2,7)</f>
        <v>45754</v>
      </c>
      <c r="M9" s="66">
        <f>DATE($M$2,$S$2,8)</f>
        <v>45755</v>
      </c>
      <c r="N9" s="66">
        <f>DATE($M$2,$S$2,9)</f>
        <v>45756</v>
      </c>
      <c r="O9" s="66">
        <f>DATE($M$2,$S$2,10)</f>
        <v>45757</v>
      </c>
      <c r="P9" s="66">
        <f>DATE($M$2,$S$2,11)</f>
        <v>45758</v>
      </c>
      <c r="Q9" s="66">
        <f>DATE($M$2,$S$2,12)</f>
        <v>45759</v>
      </c>
      <c r="R9" s="66">
        <f>DATE($M$2,$S$2,13)</f>
        <v>45760</v>
      </c>
      <c r="S9" s="66">
        <f>DATE($M$2,$S$2,14)</f>
        <v>45761</v>
      </c>
      <c r="T9" s="66">
        <f>DATE($M$2,$S$2,15)</f>
        <v>45762</v>
      </c>
      <c r="U9" s="66">
        <f>DATE($M$2,$S$2,16)</f>
        <v>45763</v>
      </c>
      <c r="V9" s="66">
        <f>DATE($M$2,$S$2,17)</f>
        <v>45764</v>
      </c>
      <c r="W9" s="66">
        <f>DATE($M$2,$S$2,18)</f>
        <v>45765</v>
      </c>
      <c r="X9" s="66">
        <f>DATE($M$2,$S$2,19)</f>
        <v>45766</v>
      </c>
      <c r="Y9" s="66">
        <f>DATE($M$2,$S$2,20)</f>
        <v>45767</v>
      </c>
      <c r="Z9" s="66">
        <f>DATE($M$2,$S$2,21)</f>
        <v>45768</v>
      </c>
      <c r="AA9" s="66">
        <f>DATE($M$2,$S$2,22)</f>
        <v>45769</v>
      </c>
      <c r="AB9" s="66">
        <f>DATE($M$2,$S$2,23)</f>
        <v>45770</v>
      </c>
      <c r="AC9" s="66">
        <f>DATE($M$2,$S$2,24)</f>
        <v>45771</v>
      </c>
      <c r="AD9" s="66">
        <f>DATE($M$2,$S$2,25)</f>
        <v>45772</v>
      </c>
      <c r="AE9" s="66">
        <f>DATE($M$2,$S$2,26)</f>
        <v>45773</v>
      </c>
      <c r="AF9" s="66">
        <f>DATE($M$2,$S$2,27)</f>
        <v>45774</v>
      </c>
      <c r="AG9" s="66">
        <f>DATE($M$2,$S$2,28)</f>
        <v>45775</v>
      </c>
      <c r="AH9" s="66">
        <f>IF(DAY(EOMONTH(F9,0))&lt;29,"",DATE($M$2,$S$2,29))</f>
        <v>45776</v>
      </c>
      <c r="AI9" s="66">
        <f>IF(DAY(EOMONTH(F9,0))&lt;30,"",DATE($M$2,$S$2,30))</f>
        <v>45777</v>
      </c>
      <c r="AJ9" s="66" t="str">
        <f>IF(DAY(EOMONTH(F9,0))&lt;31,"",DATE($M$2,$S$2,31))</f>
        <v/>
      </c>
      <c r="AK9" s="303"/>
      <c r="AL9" s="298"/>
      <c r="AM9" s="299"/>
      <c r="AN9" s="299"/>
    </row>
    <row r="10" spans="1:40" ht="15" customHeight="1">
      <c r="A10" s="290"/>
      <c r="B10" s="284"/>
      <c r="C10" s="289"/>
      <c r="D10" s="284"/>
      <c r="E10" s="291"/>
      <c r="F10" s="67">
        <f>DATE($M$2,$S$2,1)</f>
        <v>45748</v>
      </c>
      <c r="G10" s="67">
        <f>DATE($M$2,$S$2,2)</f>
        <v>45749</v>
      </c>
      <c r="H10" s="67">
        <f>DATE($M$2,$S$2,3)</f>
        <v>45750</v>
      </c>
      <c r="I10" s="67">
        <f>DATE($M$2,$S$2,4)</f>
        <v>45751</v>
      </c>
      <c r="J10" s="67">
        <f>DATE($M$2,$S$2,5)</f>
        <v>45752</v>
      </c>
      <c r="K10" s="67">
        <f>DATE($M$2,$S$2,6)</f>
        <v>45753</v>
      </c>
      <c r="L10" s="67">
        <f>DATE($M$2,$S$2,7)</f>
        <v>45754</v>
      </c>
      <c r="M10" s="67">
        <f>DATE($M$2,$S$2,8)</f>
        <v>45755</v>
      </c>
      <c r="N10" s="67">
        <f>DATE($M$2,$S$2,9)</f>
        <v>45756</v>
      </c>
      <c r="O10" s="67">
        <f>DATE($M$2,$S$2,10)</f>
        <v>45757</v>
      </c>
      <c r="P10" s="67">
        <f>DATE($M$2,$S$2,11)</f>
        <v>45758</v>
      </c>
      <c r="Q10" s="67">
        <f>DATE($M$2,$S$2,12)</f>
        <v>45759</v>
      </c>
      <c r="R10" s="67">
        <f>DATE($M$2,$S$2,13)</f>
        <v>45760</v>
      </c>
      <c r="S10" s="67">
        <f>DATE($M$2,$S$2,14)</f>
        <v>45761</v>
      </c>
      <c r="T10" s="67">
        <f>DATE($M$2,$S$2,15)</f>
        <v>45762</v>
      </c>
      <c r="U10" s="67">
        <f>DATE($M$2,$S$2,16)</f>
        <v>45763</v>
      </c>
      <c r="V10" s="67">
        <f>DATE($M$2,$S$2,17)</f>
        <v>45764</v>
      </c>
      <c r="W10" s="67">
        <f>DATE($M$2,$S$2,18)</f>
        <v>45765</v>
      </c>
      <c r="X10" s="67">
        <f>DATE($M$2,$S$2,19)</f>
        <v>45766</v>
      </c>
      <c r="Y10" s="67">
        <f>DATE($M$2,$S$2,20)</f>
        <v>45767</v>
      </c>
      <c r="Z10" s="67">
        <f>DATE($M$2,$S$2,21)</f>
        <v>45768</v>
      </c>
      <c r="AA10" s="67">
        <f>DATE($M$2,$S$2,22)</f>
        <v>45769</v>
      </c>
      <c r="AB10" s="67">
        <f>DATE($M$2,$S$2,23)</f>
        <v>45770</v>
      </c>
      <c r="AC10" s="67">
        <f>DATE($M$2,$S$2,24)</f>
        <v>45771</v>
      </c>
      <c r="AD10" s="67">
        <f>DATE($M$2,$S$2,25)</f>
        <v>45772</v>
      </c>
      <c r="AE10" s="67">
        <f>DATE($M$2,$S$2,26)</f>
        <v>45773</v>
      </c>
      <c r="AF10" s="67">
        <f>DATE($M$2,$S$2,27)</f>
        <v>45774</v>
      </c>
      <c r="AG10" s="67">
        <f>DATE($M$2,$S$2,28)</f>
        <v>45775</v>
      </c>
      <c r="AH10" s="67">
        <f>IF(DAY(EOMONTH(F10,0))&lt;29,"",DATE($M$2,$S$2,29))</f>
        <v>45776</v>
      </c>
      <c r="AI10" s="67">
        <f>IF(DAY(EOMONTH(F10,0))&lt;30,"",DATE($M$2,$S$2,30))</f>
        <v>45777</v>
      </c>
      <c r="AJ10" s="67" t="str">
        <f>IF(DAY(EOMONTH(F10,0))&lt;31,"",DATE($M$2,$S$2,31))</f>
        <v/>
      </c>
      <c r="AK10" s="303"/>
      <c r="AL10" s="298"/>
      <c r="AM10" s="299"/>
      <c r="AN10" s="299"/>
    </row>
    <row r="11" spans="1:40" ht="18" customHeight="1">
      <c r="A11" s="77">
        <v>1</v>
      </c>
      <c r="B11" s="147" t="s">
        <v>110</v>
      </c>
      <c r="C11" s="87" t="s">
        <v>182</v>
      </c>
      <c r="D11" s="111"/>
      <c r="E11" s="112"/>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73">
        <f>+SUM(F11:AJ11)</f>
        <v>0</v>
      </c>
      <c r="AL11" s="74">
        <f>IF($AK$3="４週",AK11/4,AK11/(DAY(EOMONTH($F$9,0))/7))</f>
        <v>0</v>
      </c>
      <c r="AM11" s="283"/>
      <c r="AN11" s="283"/>
    </row>
    <row r="12" spans="1:40" ht="18" customHeight="1">
      <c r="A12" s="77">
        <v>2</v>
      </c>
      <c r="B12" s="110" t="s">
        <v>113</v>
      </c>
      <c r="C12" s="87" t="s">
        <v>183</v>
      </c>
      <c r="D12" s="111"/>
      <c r="E12" s="112"/>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73">
        <f t="shared" ref="AK12:AK31" si="0">+SUM(F12:AJ12)</f>
        <v>0</v>
      </c>
      <c r="AL12" s="74">
        <f>IF($AK$3="４週",AK12/4,AK12/(DAY(EOMONTH($F$9,0))/7))</f>
        <v>0</v>
      </c>
      <c r="AM12" s="283"/>
      <c r="AN12" s="283"/>
    </row>
    <row r="13" spans="1:40" ht="18" customHeight="1">
      <c r="A13" s="77">
        <v>3</v>
      </c>
      <c r="B13" s="110"/>
      <c r="C13" s="87"/>
      <c r="D13" s="111"/>
      <c r="E13" s="112"/>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73">
        <f t="shared" si="0"/>
        <v>0</v>
      </c>
      <c r="AL13" s="74">
        <f>IF($AK$3="４週",AK13/4,AK13/(DAY(EOMONTH($F$9,0))/7))</f>
        <v>0</v>
      </c>
      <c r="AM13" s="283"/>
      <c r="AN13" s="283"/>
    </row>
    <row r="14" spans="1:40" ht="18" customHeight="1">
      <c r="A14" s="77">
        <v>4</v>
      </c>
      <c r="B14" s="110"/>
      <c r="C14" s="87"/>
      <c r="D14" s="111"/>
      <c r="E14" s="112"/>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73">
        <f t="shared" si="0"/>
        <v>0</v>
      </c>
      <c r="AL14" s="74">
        <f>IF($AK$3="４週",AK14/4,AK14/(DAY(EOMONTH($F$9,0))/7))</f>
        <v>0</v>
      </c>
      <c r="AM14" s="283"/>
      <c r="AN14" s="283"/>
    </row>
    <row r="15" spans="1:40" ht="18" customHeight="1">
      <c r="A15" s="77">
        <v>5</v>
      </c>
      <c r="B15" s="110"/>
      <c r="C15" s="87"/>
      <c r="D15" s="111"/>
      <c r="E15" s="112"/>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73">
        <f t="shared" si="0"/>
        <v>0</v>
      </c>
      <c r="AL15" s="74">
        <f t="shared" ref="AL15:AL30" si="1">IF($AK$3="４週",AK15/4,AK15/(DAY(EOMONTH($F$9,0))/7))</f>
        <v>0</v>
      </c>
      <c r="AM15" s="283"/>
      <c r="AN15" s="283"/>
    </row>
    <row r="16" spans="1:40" ht="18" customHeight="1">
      <c r="A16" s="77">
        <v>6</v>
      </c>
      <c r="B16" s="110"/>
      <c r="C16" s="87"/>
      <c r="D16" s="111"/>
      <c r="E16" s="112"/>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73">
        <f t="shared" si="0"/>
        <v>0</v>
      </c>
      <c r="AL16" s="74">
        <f t="shared" si="1"/>
        <v>0</v>
      </c>
      <c r="AM16" s="283"/>
      <c r="AN16" s="283"/>
    </row>
    <row r="17" spans="1:40" ht="18" customHeight="1">
      <c r="A17" s="77">
        <v>7</v>
      </c>
      <c r="B17" s="110"/>
      <c r="C17" s="87"/>
      <c r="D17" s="111"/>
      <c r="E17" s="1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73">
        <f t="shared" si="0"/>
        <v>0</v>
      </c>
      <c r="AL17" s="74">
        <f t="shared" si="1"/>
        <v>0</v>
      </c>
      <c r="AM17" s="283"/>
      <c r="AN17" s="283"/>
    </row>
    <row r="18" spans="1:40" ht="18" customHeight="1">
      <c r="A18" s="77">
        <v>8</v>
      </c>
      <c r="B18" s="110"/>
      <c r="C18" s="87"/>
      <c r="D18" s="111"/>
      <c r="E18" s="112"/>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73">
        <f t="shared" si="0"/>
        <v>0</v>
      </c>
      <c r="AL18" s="74">
        <f t="shared" si="1"/>
        <v>0</v>
      </c>
      <c r="AM18" s="283"/>
      <c r="AN18" s="283"/>
    </row>
    <row r="19" spans="1:40" ht="18" customHeight="1">
      <c r="A19" s="77">
        <v>9</v>
      </c>
      <c r="B19" s="110"/>
      <c r="C19" s="87"/>
      <c r="D19" s="111"/>
      <c r="E19" s="112"/>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73">
        <f t="shared" si="0"/>
        <v>0</v>
      </c>
      <c r="AL19" s="74">
        <f t="shared" si="1"/>
        <v>0</v>
      </c>
      <c r="AM19" s="283"/>
      <c r="AN19" s="283"/>
    </row>
    <row r="20" spans="1:40" ht="18" customHeight="1">
      <c r="A20" s="77">
        <v>10</v>
      </c>
      <c r="B20" s="110"/>
      <c r="C20" s="87"/>
      <c r="D20" s="111"/>
      <c r="E20" s="112"/>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73">
        <f t="shared" si="0"/>
        <v>0</v>
      </c>
      <c r="AL20" s="74">
        <f t="shared" si="1"/>
        <v>0</v>
      </c>
      <c r="AM20" s="283"/>
      <c r="AN20" s="283"/>
    </row>
    <row r="21" spans="1:40" ht="18" customHeight="1">
      <c r="A21" s="77">
        <v>11</v>
      </c>
      <c r="B21" s="110"/>
      <c r="C21" s="87"/>
      <c r="D21" s="111"/>
      <c r="E21" s="112"/>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73">
        <f t="shared" si="0"/>
        <v>0</v>
      </c>
      <c r="AL21" s="74">
        <f t="shared" si="1"/>
        <v>0</v>
      </c>
      <c r="AM21" s="283"/>
      <c r="AN21" s="283"/>
    </row>
    <row r="22" spans="1:40" ht="18" customHeight="1">
      <c r="A22" s="77">
        <v>12</v>
      </c>
      <c r="B22" s="110"/>
      <c r="C22" s="87"/>
      <c r="D22" s="111"/>
      <c r="E22" s="112"/>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73">
        <f t="shared" si="0"/>
        <v>0</v>
      </c>
      <c r="AL22" s="74">
        <f t="shared" si="1"/>
        <v>0</v>
      </c>
      <c r="AM22" s="283"/>
      <c r="AN22" s="283"/>
    </row>
    <row r="23" spans="1:40" ht="18" customHeight="1">
      <c r="A23" s="77">
        <v>13</v>
      </c>
      <c r="B23" s="110"/>
      <c r="C23" s="87"/>
      <c r="D23" s="111"/>
      <c r="E23" s="112"/>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73">
        <f t="shared" si="0"/>
        <v>0</v>
      </c>
      <c r="AL23" s="74">
        <f t="shared" si="1"/>
        <v>0</v>
      </c>
      <c r="AM23" s="283"/>
      <c r="AN23" s="283"/>
    </row>
    <row r="24" spans="1:40" ht="18" customHeight="1">
      <c r="A24" s="77">
        <v>14</v>
      </c>
      <c r="B24" s="110"/>
      <c r="C24" s="87"/>
      <c r="D24" s="111"/>
      <c r="E24" s="112"/>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73">
        <f t="shared" si="0"/>
        <v>0</v>
      </c>
      <c r="AL24" s="74">
        <f t="shared" si="1"/>
        <v>0</v>
      </c>
      <c r="AM24" s="283"/>
      <c r="AN24" s="283"/>
    </row>
    <row r="25" spans="1:40" ht="18" customHeight="1">
      <c r="A25" s="77">
        <v>15</v>
      </c>
      <c r="B25" s="110"/>
      <c r="C25" s="87"/>
      <c r="D25" s="111"/>
      <c r="E25" s="112"/>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73">
        <f t="shared" si="0"/>
        <v>0</v>
      </c>
      <c r="AL25" s="74">
        <f t="shared" si="1"/>
        <v>0</v>
      </c>
      <c r="AM25" s="283"/>
      <c r="AN25" s="283"/>
    </row>
    <row r="26" spans="1:40" ht="18" customHeight="1">
      <c r="A26" s="77">
        <v>16</v>
      </c>
      <c r="B26" s="110"/>
      <c r="C26" s="87"/>
      <c r="D26" s="111"/>
      <c r="E26" s="112"/>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73">
        <f t="shared" si="0"/>
        <v>0</v>
      </c>
      <c r="AL26" s="74">
        <f t="shared" si="1"/>
        <v>0</v>
      </c>
      <c r="AM26" s="283"/>
      <c r="AN26" s="283"/>
    </row>
    <row r="27" spans="1:40" ht="18" customHeight="1">
      <c r="A27" s="77">
        <v>17</v>
      </c>
      <c r="B27" s="110"/>
      <c r="C27" s="87"/>
      <c r="D27" s="111"/>
      <c r="E27" s="112"/>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73">
        <f t="shared" si="0"/>
        <v>0</v>
      </c>
      <c r="AL27" s="74">
        <f t="shared" si="1"/>
        <v>0</v>
      </c>
      <c r="AM27" s="283"/>
      <c r="AN27" s="283"/>
    </row>
    <row r="28" spans="1:40" ht="18" customHeight="1">
      <c r="A28" s="77">
        <v>18</v>
      </c>
      <c r="B28" s="110"/>
      <c r="C28" s="87"/>
      <c r="D28" s="111"/>
      <c r="E28" s="112"/>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73">
        <f t="shared" si="0"/>
        <v>0</v>
      </c>
      <c r="AL28" s="74">
        <f t="shared" si="1"/>
        <v>0</v>
      </c>
      <c r="AM28" s="283"/>
      <c r="AN28" s="283"/>
    </row>
    <row r="29" spans="1:40" ht="18" customHeight="1">
      <c r="A29" s="77">
        <v>19</v>
      </c>
      <c r="B29" s="110"/>
      <c r="C29" s="87"/>
      <c r="D29" s="111"/>
      <c r="E29" s="112"/>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73">
        <f t="shared" si="0"/>
        <v>0</v>
      </c>
      <c r="AL29" s="74">
        <f t="shared" si="1"/>
        <v>0</v>
      </c>
      <c r="AM29" s="283"/>
      <c r="AN29" s="283"/>
    </row>
    <row r="30" spans="1:40" ht="18" customHeight="1">
      <c r="A30" s="77">
        <v>20</v>
      </c>
      <c r="B30" s="110"/>
      <c r="C30" s="87"/>
      <c r="D30" s="111"/>
      <c r="E30" s="112"/>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73">
        <f t="shared" si="0"/>
        <v>0</v>
      </c>
      <c r="AL30" s="74">
        <f t="shared" si="1"/>
        <v>0</v>
      </c>
      <c r="AM30" s="283"/>
      <c r="AN30" s="283"/>
    </row>
    <row r="31" spans="1:40" ht="18" customHeight="1">
      <c r="A31" s="291" t="s">
        <v>94</v>
      </c>
      <c r="B31" s="292"/>
      <c r="C31" s="292"/>
      <c r="D31" s="292"/>
      <c r="E31" s="292"/>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86"/>
      <c r="AN31" s="286"/>
    </row>
    <row r="32" spans="1:40" ht="18" customHeight="1">
      <c r="A32" s="292" t="s">
        <v>96</v>
      </c>
      <c r="B32" s="292"/>
      <c r="C32" s="292"/>
      <c r="D32" s="292"/>
      <c r="E32" s="293"/>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86"/>
      <c r="AN32" s="286"/>
    </row>
    <row r="33" spans="1:43" s="71" customFormat="1" ht="15" customHeight="1">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3"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3" s="71" customFormat="1" ht="21" customHeight="1">
      <c r="A35" s="107" t="s">
        <v>197</v>
      </c>
      <c r="B35" s="68"/>
      <c r="C35" s="68"/>
      <c r="D35" s="68"/>
      <c r="E35" s="68"/>
      <c r="F35" s="68"/>
      <c r="G35" s="69"/>
      <c r="H35" s="69"/>
      <c r="I35" s="69"/>
      <c r="J35" s="69"/>
      <c r="K35" s="69"/>
      <c r="L35" s="69"/>
      <c r="M35" s="69"/>
      <c r="N35" s="69"/>
      <c r="O35" s="69"/>
      <c r="AM35" s="68"/>
      <c r="AN35" s="70"/>
    </row>
    <row r="36" spans="1:43" s="71" customFormat="1" ht="24.95" customHeight="1">
      <c r="A36" s="314"/>
      <c r="B36" s="314"/>
      <c r="C36" s="314"/>
      <c r="D36" s="135">
        <v>4</v>
      </c>
      <c r="E36" s="135">
        <v>5</v>
      </c>
      <c r="F36" s="320">
        <v>6</v>
      </c>
      <c r="G36" s="320"/>
      <c r="H36" s="320"/>
      <c r="I36" s="320">
        <v>7</v>
      </c>
      <c r="J36" s="320"/>
      <c r="K36" s="320"/>
      <c r="L36" s="320">
        <v>8</v>
      </c>
      <c r="M36" s="320"/>
      <c r="N36" s="320"/>
      <c r="O36" s="320">
        <v>9</v>
      </c>
      <c r="P36" s="320"/>
      <c r="Q36" s="320"/>
      <c r="R36" s="320">
        <v>10</v>
      </c>
      <c r="S36" s="320"/>
      <c r="T36" s="320"/>
      <c r="U36" s="320">
        <v>11</v>
      </c>
      <c r="V36" s="320"/>
      <c r="W36" s="320"/>
      <c r="X36" s="320">
        <v>12</v>
      </c>
      <c r="Y36" s="320"/>
      <c r="Z36" s="320"/>
      <c r="AA36" s="320">
        <v>1</v>
      </c>
      <c r="AB36" s="320"/>
      <c r="AC36" s="320"/>
      <c r="AD36" s="320">
        <v>2</v>
      </c>
      <c r="AE36" s="320"/>
      <c r="AF36" s="320"/>
      <c r="AG36" s="320">
        <v>3</v>
      </c>
      <c r="AH36" s="320"/>
      <c r="AI36" s="320"/>
      <c r="AJ36" s="314" t="s">
        <v>147</v>
      </c>
      <c r="AK36" s="314"/>
      <c r="AL36" s="127" t="s">
        <v>200</v>
      </c>
      <c r="AM36" s="330" t="s">
        <v>234</v>
      </c>
      <c r="AN36" s="331"/>
      <c r="AO36"/>
      <c r="AP36"/>
      <c r="AQ36"/>
    </row>
    <row r="37" spans="1:43" s="71" customFormat="1" ht="21.95" customHeight="1">
      <c r="A37" s="323" t="s">
        <v>205</v>
      </c>
      <c r="B37" s="323"/>
      <c r="C37" s="323"/>
      <c r="D37" s="134">
        <f>SUM(D38,D39,D40,D41,D43,D45)</f>
        <v>1840</v>
      </c>
      <c r="E37" s="134">
        <f>SUM(E38,E39,E40,E41,E43,E45)</f>
        <v>1726</v>
      </c>
      <c r="F37" s="332">
        <f>SUM(F38,F39,F40,F41,F43,F45)</f>
        <v>1840</v>
      </c>
      <c r="G37" s="333"/>
      <c r="H37" s="334"/>
      <c r="I37" s="332">
        <f>SUM(I38,I39,I40,I41,I43,I45)</f>
        <v>1932</v>
      </c>
      <c r="J37" s="333">
        <f t="shared" ref="J37:AI37" si="3">SUM(J38,J39,J40,J41,J43,J45)</f>
        <v>0</v>
      </c>
      <c r="K37" s="334">
        <f t="shared" si="3"/>
        <v>0</v>
      </c>
      <c r="L37" s="332">
        <f>SUM(L38,L39,L40,L41,L43,L45)</f>
        <v>1932</v>
      </c>
      <c r="M37" s="333"/>
      <c r="N37" s="334"/>
      <c r="O37" s="332">
        <f>SUM(O38,O39,O40,O41,O43,O45)</f>
        <v>1748</v>
      </c>
      <c r="P37" s="333"/>
      <c r="Q37" s="334"/>
      <c r="R37" s="332">
        <f>SUM(R38,R39,R40,R41,R43,R45)</f>
        <v>1840</v>
      </c>
      <c r="S37" s="333"/>
      <c r="T37" s="334"/>
      <c r="U37" s="332">
        <f>SUM(U38,U39,U40,U41,U43,U45)</f>
        <v>1840</v>
      </c>
      <c r="V37" s="333">
        <f t="shared" si="3"/>
        <v>0</v>
      </c>
      <c r="W37" s="334">
        <f t="shared" si="3"/>
        <v>0</v>
      </c>
      <c r="X37" s="332">
        <f>SUM(X38,X39,X40,X41,X43,X45)</f>
        <v>1748</v>
      </c>
      <c r="Y37" s="333">
        <f t="shared" si="3"/>
        <v>0</v>
      </c>
      <c r="Z37" s="334">
        <f t="shared" si="3"/>
        <v>0</v>
      </c>
      <c r="AA37" s="332">
        <f>SUM(AA38,AA39,AA40,AA41,AA43,AA45)</f>
        <v>1748</v>
      </c>
      <c r="AB37" s="333">
        <f t="shared" si="3"/>
        <v>0</v>
      </c>
      <c r="AC37" s="334">
        <f t="shared" si="3"/>
        <v>0</v>
      </c>
      <c r="AD37" s="332">
        <f>SUM(AD38,AD39,AD40,AD41,AD43,AD45)</f>
        <v>1748</v>
      </c>
      <c r="AE37" s="333">
        <f t="shared" si="3"/>
        <v>0</v>
      </c>
      <c r="AF37" s="334">
        <f t="shared" si="3"/>
        <v>0</v>
      </c>
      <c r="AG37" s="332">
        <f>SUM(AG38,AG39,AG40,AG41,AG43,AG45)</f>
        <v>1840</v>
      </c>
      <c r="AH37" s="333">
        <f t="shared" si="3"/>
        <v>0</v>
      </c>
      <c r="AI37" s="334">
        <f t="shared" si="3"/>
        <v>0</v>
      </c>
      <c r="AJ37" s="322">
        <f>SUM(D37:AI37)</f>
        <v>21782</v>
      </c>
      <c r="AK37" s="322"/>
      <c r="AL37" s="136">
        <f>ROUNDUP(AJ37/AJ47,1)</f>
        <v>92</v>
      </c>
      <c r="AM37" s="325"/>
      <c r="AN37" s="326"/>
      <c r="AO37"/>
      <c r="AP37"/>
      <c r="AQ37"/>
    </row>
    <row r="38" spans="1:43" ht="21.95" customHeight="1">
      <c r="A38" s="340" t="s">
        <v>226</v>
      </c>
      <c r="B38" s="341"/>
      <c r="C38" s="342"/>
      <c r="D38" s="133">
        <v>50</v>
      </c>
      <c r="E38" s="133">
        <v>45</v>
      </c>
      <c r="F38" s="321">
        <v>50</v>
      </c>
      <c r="G38" s="321"/>
      <c r="H38" s="321"/>
      <c r="I38" s="321">
        <v>50</v>
      </c>
      <c r="J38" s="321"/>
      <c r="K38" s="321"/>
      <c r="L38" s="321">
        <v>50</v>
      </c>
      <c r="M38" s="321"/>
      <c r="N38" s="321"/>
      <c r="O38" s="321">
        <v>45</v>
      </c>
      <c r="P38" s="321"/>
      <c r="Q38" s="321"/>
      <c r="R38" s="321">
        <v>50</v>
      </c>
      <c r="S38" s="321"/>
      <c r="T38" s="321"/>
      <c r="U38" s="321">
        <v>50</v>
      </c>
      <c r="V38" s="321"/>
      <c r="W38" s="321"/>
      <c r="X38" s="321">
        <v>45</v>
      </c>
      <c r="Y38" s="321"/>
      <c r="Z38" s="321"/>
      <c r="AA38" s="321">
        <v>45</v>
      </c>
      <c r="AB38" s="321"/>
      <c r="AC38" s="321"/>
      <c r="AD38" s="321">
        <v>45</v>
      </c>
      <c r="AE38" s="321"/>
      <c r="AF38" s="321"/>
      <c r="AG38" s="321">
        <v>50</v>
      </c>
      <c r="AH38" s="321"/>
      <c r="AI38" s="321"/>
      <c r="AJ38" s="285">
        <f>SUM(D38:AI38)</f>
        <v>575</v>
      </c>
      <c r="AK38" s="285"/>
      <c r="AL38" s="137">
        <f t="shared" ref="AL38:AL46" si="4">ROUNDUP(AJ38/$AJ$47,1)</f>
        <v>2.5</v>
      </c>
      <c r="AM38" s="325"/>
      <c r="AN38" s="326"/>
      <c r="AO38"/>
      <c r="AP38"/>
      <c r="AQ38"/>
    </row>
    <row r="39" spans="1:43" ht="21.95" customHeight="1">
      <c r="A39" s="340" t="s">
        <v>206</v>
      </c>
      <c r="B39" s="341"/>
      <c r="C39" s="342"/>
      <c r="D39" s="133">
        <v>50</v>
      </c>
      <c r="E39" s="133">
        <v>50</v>
      </c>
      <c r="F39" s="321">
        <v>50</v>
      </c>
      <c r="G39" s="321"/>
      <c r="H39" s="321"/>
      <c r="I39" s="321">
        <v>55</v>
      </c>
      <c r="J39" s="321"/>
      <c r="K39" s="321"/>
      <c r="L39" s="321">
        <v>55</v>
      </c>
      <c r="M39" s="321"/>
      <c r="N39" s="321"/>
      <c r="O39" s="321">
        <v>50</v>
      </c>
      <c r="P39" s="321"/>
      <c r="Q39" s="321"/>
      <c r="R39" s="321">
        <v>50</v>
      </c>
      <c r="S39" s="321"/>
      <c r="T39" s="321"/>
      <c r="U39" s="321">
        <v>50</v>
      </c>
      <c r="V39" s="321"/>
      <c r="W39" s="321"/>
      <c r="X39" s="321">
        <v>50</v>
      </c>
      <c r="Y39" s="321"/>
      <c r="Z39" s="321"/>
      <c r="AA39" s="321">
        <v>50</v>
      </c>
      <c r="AB39" s="321"/>
      <c r="AC39" s="321"/>
      <c r="AD39" s="321">
        <v>50</v>
      </c>
      <c r="AE39" s="321"/>
      <c r="AF39" s="321"/>
      <c r="AG39" s="321">
        <v>50</v>
      </c>
      <c r="AH39" s="321"/>
      <c r="AI39" s="321"/>
      <c r="AJ39" s="285">
        <f>SUM(D39:AI39)</f>
        <v>610</v>
      </c>
      <c r="AK39" s="285"/>
      <c r="AL39" s="137">
        <f t="shared" si="4"/>
        <v>2.6</v>
      </c>
      <c r="AM39" s="325"/>
      <c r="AN39" s="326"/>
      <c r="AO39"/>
      <c r="AP39"/>
      <c r="AQ39"/>
    </row>
    <row r="40" spans="1:43" s="71" customFormat="1" ht="21.95" customHeight="1">
      <c r="A40" s="317" t="s">
        <v>207</v>
      </c>
      <c r="B40" s="318"/>
      <c r="C40" s="319"/>
      <c r="D40" s="133">
        <v>100</v>
      </c>
      <c r="E40" s="133">
        <v>95</v>
      </c>
      <c r="F40" s="321">
        <v>100</v>
      </c>
      <c r="G40" s="321"/>
      <c r="H40" s="321"/>
      <c r="I40" s="321">
        <v>105</v>
      </c>
      <c r="J40" s="321"/>
      <c r="K40" s="321"/>
      <c r="L40" s="321">
        <v>105</v>
      </c>
      <c r="M40" s="321"/>
      <c r="N40" s="321"/>
      <c r="O40" s="321">
        <v>95</v>
      </c>
      <c r="P40" s="321"/>
      <c r="Q40" s="321"/>
      <c r="R40" s="321">
        <v>100</v>
      </c>
      <c r="S40" s="321"/>
      <c r="T40" s="321"/>
      <c r="U40" s="321">
        <v>100</v>
      </c>
      <c r="V40" s="321"/>
      <c r="W40" s="321"/>
      <c r="X40" s="321">
        <v>95</v>
      </c>
      <c r="Y40" s="321"/>
      <c r="Z40" s="321"/>
      <c r="AA40" s="321">
        <v>95</v>
      </c>
      <c r="AB40" s="321"/>
      <c r="AC40" s="321"/>
      <c r="AD40" s="321">
        <v>95</v>
      </c>
      <c r="AE40" s="321"/>
      <c r="AF40" s="321"/>
      <c r="AG40" s="321">
        <v>100</v>
      </c>
      <c r="AH40" s="321"/>
      <c r="AI40" s="321"/>
      <c r="AJ40" s="322">
        <f>SUM(D40:AI40)</f>
        <v>1185</v>
      </c>
      <c r="AK40" s="322"/>
      <c r="AL40" s="136">
        <f t="shared" si="4"/>
        <v>5</v>
      </c>
      <c r="AM40" s="325"/>
      <c r="AN40" s="326"/>
      <c r="AO40"/>
      <c r="AP40"/>
      <c r="AQ40"/>
    </row>
    <row r="41" spans="1:43" s="71" customFormat="1" ht="21.95" customHeight="1">
      <c r="A41" s="343" t="s">
        <v>208</v>
      </c>
      <c r="B41" s="318"/>
      <c r="C41" s="319"/>
      <c r="D41" s="133">
        <v>100</v>
      </c>
      <c r="E41" s="133">
        <v>95</v>
      </c>
      <c r="F41" s="321">
        <v>100</v>
      </c>
      <c r="G41" s="321"/>
      <c r="H41" s="321"/>
      <c r="I41" s="321">
        <v>105</v>
      </c>
      <c r="J41" s="321"/>
      <c r="K41" s="321"/>
      <c r="L41" s="321">
        <v>105</v>
      </c>
      <c r="M41" s="321"/>
      <c r="N41" s="321"/>
      <c r="O41" s="321">
        <v>95</v>
      </c>
      <c r="P41" s="321"/>
      <c r="Q41" s="321"/>
      <c r="R41" s="321">
        <v>100</v>
      </c>
      <c r="S41" s="321"/>
      <c r="T41" s="321"/>
      <c r="U41" s="321">
        <v>100</v>
      </c>
      <c r="V41" s="321"/>
      <c r="W41" s="321"/>
      <c r="X41" s="321">
        <v>95</v>
      </c>
      <c r="Y41" s="321"/>
      <c r="Z41" s="321"/>
      <c r="AA41" s="321">
        <v>95</v>
      </c>
      <c r="AB41" s="321"/>
      <c r="AC41" s="321"/>
      <c r="AD41" s="321">
        <v>95</v>
      </c>
      <c r="AE41" s="321"/>
      <c r="AF41" s="321"/>
      <c r="AG41" s="321">
        <v>100</v>
      </c>
      <c r="AH41" s="321"/>
      <c r="AI41" s="321"/>
      <c r="AJ41" s="322">
        <f t="shared" ref="AJ41:AJ45" si="5">SUM(D41:AI41)</f>
        <v>1185</v>
      </c>
      <c r="AK41" s="322"/>
      <c r="AL41" s="136">
        <f t="shared" si="4"/>
        <v>5</v>
      </c>
      <c r="AM41" s="325"/>
      <c r="AN41" s="326"/>
      <c r="AO41"/>
      <c r="AP41"/>
      <c r="AQ41"/>
    </row>
    <row r="42" spans="1:43" s="122" customFormat="1" ht="21.95" customHeight="1">
      <c r="A42" s="138"/>
      <c r="B42" s="338" t="s">
        <v>227</v>
      </c>
      <c r="C42" s="339"/>
      <c r="D42" s="133">
        <v>100</v>
      </c>
      <c r="E42" s="133">
        <v>95</v>
      </c>
      <c r="F42" s="321">
        <v>100</v>
      </c>
      <c r="G42" s="321"/>
      <c r="H42" s="321"/>
      <c r="I42" s="321">
        <v>105</v>
      </c>
      <c r="J42" s="321"/>
      <c r="K42" s="321"/>
      <c r="L42" s="321">
        <v>105</v>
      </c>
      <c r="M42" s="321"/>
      <c r="N42" s="321"/>
      <c r="O42" s="321">
        <v>95</v>
      </c>
      <c r="P42" s="321"/>
      <c r="Q42" s="321"/>
      <c r="R42" s="321">
        <v>100</v>
      </c>
      <c r="S42" s="321"/>
      <c r="T42" s="321"/>
      <c r="U42" s="321">
        <v>100</v>
      </c>
      <c r="V42" s="321"/>
      <c r="W42" s="321"/>
      <c r="X42" s="321">
        <v>95</v>
      </c>
      <c r="Y42" s="321"/>
      <c r="Z42" s="321"/>
      <c r="AA42" s="321">
        <v>95</v>
      </c>
      <c r="AB42" s="321"/>
      <c r="AC42" s="321"/>
      <c r="AD42" s="321">
        <v>95</v>
      </c>
      <c r="AE42" s="321"/>
      <c r="AF42" s="321"/>
      <c r="AG42" s="321">
        <v>100</v>
      </c>
      <c r="AH42" s="321"/>
      <c r="AI42" s="321"/>
      <c r="AJ42" s="322">
        <f>SUM(D42:AI42)</f>
        <v>1185</v>
      </c>
      <c r="AK42" s="322"/>
      <c r="AL42" s="136">
        <f t="shared" si="4"/>
        <v>5</v>
      </c>
      <c r="AM42" s="327">
        <f>ROUNDUP($AJ$42/$AJ$47,1)</f>
        <v>5</v>
      </c>
      <c r="AN42" s="328"/>
      <c r="AO42" s="120"/>
      <c r="AP42" s="120"/>
      <c r="AQ42" s="120"/>
    </row>
    <row r="43" spans="1:43" s="71" customFormat="1" ht="21.95" customHeight="1">
      <c r="A43" s="343" t="s">
        <v>209</v>
      </c>
      <c r="B43" s="318"/>
      <c r="C43" s="319"/>
      <c r="D43" s="133">
        <v>140</v>
      </c>
      <c r="E43" s="133">
        <v>131</v>
      </c>
      <c r="F43" s="321">
        <v>140</v>
      </c>
      <c r="G43" s="321"/>
      <c r="H43" s="321"/>
      <c r="I43" s="321">
        <v>147</v>
      </c>
      <c r="J43" s="321"/>
      <c r="K43" s="321"/>
      <c r="L43" s="321">
        <v>147</v>
      </c>
      <c r="M43" s="321"/>
      <c r="N43" s="321"/>
      <c r="O43" s="321">
        <v>133</v>
      </c>
      <c r="P43" s="321"/>
      <c r="Q43" s="321"/>
      <c r="R43" s="321">
        <v>140</v>
      </c>
      <c r="S43" s="321"/>
      <c r="T43" s="321"/>
      <c r="U43" s="321">
        <v>140</v>
      </c>
      <c r="V43" s="321"/>
      <c r="W43" s="321"/>
      <c r="X43" s="321">
        <v>133</v>
      </c>
      <c r="Y43" s="321"/>
      <c r="Z43" s="321"/>
      <c r="AA43" s="321">
        <v>133</v>
      </c>
      <c r="AB43" s="321"/>
      <c r="AC43" s="321"/>
      <c r="AD43" s="321">
        <v>133</v>
      </c>
      <c r="AE43" s="321"/>
      <c r="AF43" s="321"/>
      <c r="AG43" s="321">
        <v>140</v>
      </c>
      <c r="AH43" s="321"/>
      <c r="AI43" s="321"/>
      <c r="AJ43" s="322">
        <f t="shared" si="5"/>
        <v>1657</v>
      </c>
      <c r="AK43" s="322"/>
      <c r="AL43" s="136">
        <f t="shared" si="4"/>
        <v>7</v>
      </c>
      <c r="AM43" s="325"/>
      <c r="AN43" s="326"/>
      <c r="AO43"/>
      <c r="AP43"/>
      <c r="AQ43"/>
    </row>
    <row r="44" spans="1:43" s="122" customFormat="1" ht="21.95" customHeight="1">
      <c r="A44" s="139"/>
      <c r="B44" s="338" t="s">
        <v>228</v>
      </c>
      <c r="C44" s="339"/>
      <c r="D44" s="133">
        <v>140</v>
      </c>
      <c r="E44" s="133">
        <v>131</v>
      </c>
      <c r="F44" s="321">
        <v>140</v>
      </c>
      <c r="G44" s="321"/>
      <c r="H44" s="321"/>
      <c r="I44" s="321">
        <v>147</v>
      </c>
      <c r="J44" s="321"/>
      <c r="K44" s="321"/>
      <c r="L44" s="321">
        <v>147</v>
      </c>
      <c r="M44" s="321"/>
      <c r="N44" s="321"/>
      <c r="O44" s="321">
        <v>133</v>
      </c>
      <c r="P44" s="321"/>
      <c r="Q44" s="321"/>
      <c r="R44" s="321">
        <v>140</v>
      </c>
      <c r="S44" s="321"/>
      <c r="T44" s="321"/>
      <c r="U44" s="321">
        <v>140</v>
      </c>
      <c r="V44" s="321"/>
      <c r="W44" s="321"/>
      <c r="X44" s="321">
        <v>133</v>
      </c>
      <c r="Y44" s="321"/>
      <c r="Z44" s="321"/>
      <c r="AA44" s="321">
        <v>133</v>
      </c>
      <c r="AB44" s="321"/>
      <c r="AC44" s="321"/>
      <c r="AD44" s="321">
        <v>133</v>
      </c>
      <c r="AE44" s="321"/>
      <c r="AF44" s="321"/>
      <c r="AG44" s="321">
        <v>140</v>
      </c>
      <c r="AH44" s="321"/>
      <c r="AI44" s="321"/>
      <c r="AJ44" s="322">
        <f>SUM(D44:AI44)</f>
        <v>1657</v>
      </c>
      <c r="AK44" s="322"/>
      <c r="AL44" s="136">
        <f t="shared" si="4"/>
        <v>7</v>
      </c>
      <c r="AM44" s="327">
        <f>ROUNDUP($AJ$44/$AJ$47,1)</f>
        <v>7</v>
      </c>
      <c r="AN44" s="328"/>
      <c r="AO44" s="120"/>
      <c r="AP44" s="120"/>
      <c r="AQ44" s="120"/>
    </row>
    <row r="45" spans="1:43" s="71" customFormat="1" ht="21.95" customHeight="1">
      <c r="A45" s="343" t="s">
        <v>210</v>
      </c>
      <c r="B45" s="318"/>
      <c r="C45" s="319"/>
      <c r="D45" s="133">
        <v>1400</v>
      </c>
      <c r="E45" s="133">
        <v>1310</v>
      </c>
      <c r="F45" s="321">
        <v>1400</v>
      </c>
      <c r="G45" s="321"/>
      <c r="H45" s="321"/>
      <c r="I45" s="321">
        <v>1470</v>
      </c>
      <c r="J45" s="321"/>
      <c r="K45" s="321"/>
      <c r="L45" s="321">
        <v>1470</v>
      </c>
      <c r="M45" s="321"/>
      <c r="N45" s="321"/>
      <c r="O45" s="321">
        <v>1330</v>
      </c>
      <c r="P45" s="321"/>
      <c r="Q45" s="321"/>
      <c r="R45" s="321">
        <v>1400</v>
      </c>
      <c r="S45" s="321"/>
      <c r="T45" s="321"/>
      <c r="U45" s="321">
        <v>1400</v>
      </c>
      <c r="V45" s="321"/>
      <c r="W45" s="321"/>
      <c r="X45" s="321">
        <v>1330</v>
      </c>
      <c r="Y45" s="321"/>
      <c r="Z45" s="321"/>
      <c r="AA45" s="321">
        <v>1330</v>
      </c>
      <c r="AB45" s="321"/>
      <c r="AC45" s="321"/>
      <c r="AD45" s="321">
        <v>1330</v>
      </c>
      <c r="AE45" s="321"/>
      <c r="AF45" s="321"/>
      <c r="AG45" s="321">
        <v>1400</v>
      </c>
      <c r="AH45" s="321"/>
      <c r="AI45" s="321"/>
      <c r="AJ45" s="322">
        <f t="shared" si="5"/>
        <v>16570</v>
      </c>
      <c r="AK45" s="322"/>
      <c r="AL45" s="136">
        <f t="shared" si="4"/>
        <v>70</v>
      </c>
      <c r="AM45" s="325"/>
      <c r="AN45" s="326"/>
      <c r="AO45"/>
      <c r="AP45"/>
      <c r="AQ45"/>
    </row>
    <row r="46" spans="1:43" s="122" customFormat="1" ht="21.95" customHeight="1">
      <c r="A46" s="138"/>
      <c r="B46" s="338" t="s">
        <v>227</v>
      </c>
      <c r="C46" s="339"/>
      <c r="D46" s="133">
        <v>1400</v>
      </c>
      <c r="E46" s="133">
        <v>1310</v>
      </c>
      <c r="F46" s="321">
        <v>1400</v>
      </c>
      <c r="G46" s="321"/>
      <c r="H46" s="321"/>
      <c r="I46" s="321">
        <v>1470</v>
      </c>
      <c r="J46" s="321"/>
      <c r="K46" s="321"/>
      <c r="L46" s="321">
        <v>1470</v>
      </c>
      <c r="M46" s="321"/>
      <c r="N46" s="321"/>
      <c r="O46" s="321">
        <v>1330</v>
      </c>
      <c r="P46" s="321"/>
      <c r="Q46" s="321"/>
      <c r="R46" s="321">
        <v>1400</v>
      </c>
      <c r="S46" s="321"/>
      <c r="T46" s="321"/>
      <c r="U46" s="321">
        <v>1400</v>
      </c>
      <c r="V46" s="321"/>
      <c r="W46" s="321"/>
      <c r="X46" s="321">
        <v>1330</v>
      </c>
      <c r="Y46" s="321"/>
      <c r="Z46" s="321"/>
      <c r="AA46" s="321">
        <v>1330</v>
      </c>
      <c r="AB46" s="321"/>
      <c r="AC46" s="321"/>
      <c r="AD46" s="321">
        <v>1330</v>
      </c>
      <c r="AE46" s="321"/>
      <c r="AF46" s="321"/>
      <c r="AG46" s="321">
        <v>1400</v>
      </c>
      <c r="AH46" s="321"/>
      <c r="AI46" s="321"/>
      <c r="AJ46" s="322">
        <f>SUM(D46:AI46)</f>
        <v>16570</v>
      </c>
      <c r="AK46" s="322"/>
      <c r="AL46" s="136">
        <f t="shared" si="4"/>
        <v>70</v>
      </c>
      <c r="AM46" s="327">
        <f>ROUNDUP($AJ$46/$AJ$47,1)</f>
        <v>70</v>
      </c>
      <c r="AN46" s="328"/>
      <c r="AO46" s="120"/>
      <c r="AP46" s="120"/>
      <c r="AQ46" s="120"/>
    </row>
    <row r="47" spans="1:43" s="71" customFormat="1" ht="21.95" customHeight="1">
      <c r="A47" s="323" t="s">
        <v>198</v>
      </c>
      <c r="B47" s="323"/>
      <c r="C47" s="323"/>
      <c r="D47" s="133">
        <v>20</v>
      </c>
      <c r="E47" s="133">
        <v>19</v>
      </c>
      <c r="F47" s="321">
        <v>20</v>
      </c>
      <c r="G47" s="321"/>
      <c r="H47" s="321"/>
      <c r="I47" s="321">
        <v>21</v>
      </c>
      <c r="J47" s="321"/>
      <c r="K47" s="321"/>
      <c r="L47" s="321">
        <v>21</v>
      </c>
      <c r="M47" s="321"/>
      <c r="N47" s="321"/>
      <c r="O47" s="321">
        <v>19</v>
      </c>
      <c r="P47" s="321"/>
      <c r="Q47" s="321"/>
      <c r="R47" s="321">
        <v>20</v>
      </c>
      <c r="S47" s="321"/>
      <c r="T47" s="321"/>
      <c r="U47" s="321">
        <v>20</v>
      </c>
      <c r="V47" s="321"/>
      <c r="W47" s="321"/>
      <c r="X47" s="321">
        <v>19</v>
      </c>
      <c r="Y47" s="321"/>
      <c r="Z47" s="321"/>
      <c r="AA47" s="321">
        <v>19</v>
      </c>
      <c r="AB47" s="321"/>
      <c r="AC47" s="321"/>
      <c r="AD47" s="321">
        <v>19</v>
      </c>
      <c r="AE47" s="321"/>
      <c r="AF47" s="321"/>
      <c r="AG47" s="321">
        <v>20</v>
      </c>
      <c r="AH47" s="321"/>
      <c r="AI47" s="321"/>
      <c r="AJ47" s="322">
        <f>+SUM(D47:AI47)</f>
        <v>237</v>
      </c>
      <c r="AK47" s="322"/>
      <c r="AL47" s="118"/>
      <c r="AM47" s="325"/>
      <c r="AN47" s="326"/>
      <c r="AO47"/>
      <c r="AP47"/>
      <c r="AQ47"/>
    </row>
    <row r="48" spans="1:43" s="71" customFormat="1" ht="5.0999999999999996" customHeight="1">
      <c r="A48" s="114"/>
      <c r="B48" s="114"/>
      <c r="C48" s="114"/>
      <c r="D48"/>
      <c r="E48"/>
      <c r="F48"/>
      <c r="G48"/>
      <c r="H48"/>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115"/>
      <c r="AH48" s="115"/>
      <c r="AI48" s="115"/>
      <c r="AJ48" s="116"/>
      <c r="AK48" s="69"/>
      <c r="AL48" s="68"/>
      <c r="AM48" s="68"/>
      <c r="AN48" s="70"/>
    </row>
    <row r="49" spans="1:40" s="71" customFormat="1" ht="18" customHeight="1">
      <c r="A49" s="107" t="s">
        <v>199</v>
      </c>
      <c r="B49" s="69"/>
      <c r="D49" s="69"/>
      <c r="E49" s="69"/>
      <c r="F49" s="69"/>
      <c r="G49" s="69"/>
      <c r="H49" s="69"/>
      <c r="I49" s="69"/>
      <c r="J49" s="69"/>
      <c r="K49" s="69"/>
      <c r="L49" s="69"/>
      <c r="M49" s="69"/>
      <c r="N49" s="69"/>
      <c r="O49" s="69"/>
      <c r="P49" s="69"/>
      <c r="Q49" s="69"/>
      <c r="R49" s="69"/>
      <c r="S49" s="69"/>
      <c r="T49" s="69"/>
      <c r="U49" s="69"/>
      <c r="V49" s="69"/>
      <c r="W49" s="68"/>
      <c r="X49" s="69"/>
      <c r="Y49" s="69"/>
      <c r="Z49" s="69"/>
      <c r="AA49" s="69"/>
      <c r="AB49" s="69"/>
      <c r="AC49" s="69"/>
      <c r="AD49" s="69"/>
      <c r="AE49" s="69"/>
      <c r="AF49" s="69"/>
      <c r="AG49" s="115"/>
      <c r="AH49" s="115"/>
      <c r="AI49" s="115"/>
      <c r="AJ49" s="116"/>
      <c r="AK49" s="69"/>
      <c r="AL49" s="68"/>
      <c r="AM49" s="68"/>
      <c r="AN49" s="70"/>
    </row>
    <row r="50" spans="1:40" s="71" customFormat="1" ht="45" customHeight="1">
      <c r="A50" s="314" t="s">
        <v>194</v>
      </c>
      <c r="B50" s="314"/>
      <c r="C50" s="314" t="s">
        <v>113</v>
      </c>
      <c r="D50" s="314"/>
      <c r="E50" s="315" t="s">
        <v>124</v>
      </c>
      <c r="F50" s="315"/>
      <c r="G50" s="315"/>
      <c r="H50" s="315"/>
      <c r="I50" s="304" t="s">
        <v>203</v>
      </c>
      <c r="J50" s="305"/>
      <c r="K50" s="305"/>
      <c r="L50" s="305"/>
      <c r="M50" s="305"/>
      <c r="N50" s="306"/>
      <c r="O50"/>
      <c r="Q50"/>
      <c r="R50"/>
      <c r="S50"/>
      <c r="T50"/>
      <c r="U50"/>
      <c r="W50" s="68"/>
      <c r="X50" s="69"/>
      <c r="Y50" s="69"/>
      <c r="Z50" s="69"/>
      <c r="AA50" s="69"/>
      <c r="AB50" s="69"/>
      <c r="AC50" s="69"/>
      <c r="AD50" s="69"/>
      <c r="AE50" s="69"/>
      <c r="AF50" s="69"/>
      <c r="AG50" s="115"/>
      <c r="AH50" s="115"/>
      <c r="AI50" s="115"/>
      <c r="AJ50" s="116"/>
      <c r="AK50" s="69"/>
      <c r="AL50" s="68"/>
      <c r="AM50" s="68"/>
      <c r="AN50" s="70"/>
    </row>
    <row r="51" spans="1:40" s="71" customFormat="1" ht="18" customHeight="1">
      <c r="A51" s="315" t="s">
        <v>201</v>
      </c>
      <c r="B51" s="315"/>
      <c r="C51" s="324">
        <f>ROUNDDOWN(IF(AL37&lt;=30,1,1+ROUNDUP((AL37-30)/30,0)),1)</f>
        <v>4</v>
      </c>
      <c r="D51" s="324"/>
      <c r="E51" s="324">
        <f>ROUNDDOWN(AL37/6,1)</f>
        <v>15.3</v>
      </c>
      <c r="F51" s="324"/>
      <c r="G51" s="324"/>
      <c r="H51" s="324"/>
      <c r="I51" s="335">
        <f>ROUNDDOWN($AL$40/9,1)+ROUNDDOWN(($AL$41-$AM$42)/6,1)+ROUNDDOWN($AM$42/12,1)+ROUNDDOWN(($AL$43-$AM$44)/4,1)+ROUNDDOWN($AM$44/8,1)+ROUNDDOWN(($AL$45-$AM$46)/2.5,1)+ROUNDDOWN($AM$46/5,1)</f>
        <v>15.7</v>
      </c>
      <c r="J51" s="335"/>
      <c r="K51" s="335"/>
      <c r="L51" s="335"/>
      <c r="M51" s="335"/>
      <c r="N51" s="335"/>
      <c r="O51"/>
      <c r="Q51"/>
      <c r="R51"/>
      <c r="S51"/>
      <c r="T51"/>
      <c r="U51"/>
      <c r="W51" s="68"/>
      <c r="X51" s="69"/>
      <c r="Y51" s="69"/>
      <c r="Z51" s="69"/>
      <c r="AA51" s="69"/>
      <c r="AB51" s="69"/>
      <c r="AC51" s="69"/>
      <c r="AD51" s="69"/>
      <c r="AE51" s="69"/>
      <c r="AF51" s="69"/>
      <c r="AG51" s="115"/>
      <c r="AH51" s="115"/>
      <c r="AI51" s="115"/>
      <c r="AJ51" s="116"/>
      <c r="AK51" s="69"/>
      <c r="AL51" s="68"/>
      <c r="AM51" s="68"/>
      <c r="AN51" s="70"/>
    </row>
    <row r="52" spans="1:40" s="71" customFormat="1" ht="5.0999999999999996" customHeight="1">
      <c r="A52" s="114"/>
      <c r="B52" s="114"/>
      <c r="C52" s="114"/>
      <c r="D52" s="114"/>
      <c r="E52" s="114"/>
      <c r="F52" s="114"/>
      <c r="G52" s="114"/>
      <c r="H52" s="114"/>
      <c r="I52" s="114"/>
      <c r="J52" s="115"/>
      <c r="K52" s="115"/>
      <c r="L52" s="115"/>
      <c r="M52" s="116"/>
      <c r="N52" s="69"/>
      <c r="O52" s="69"/>
      <c r="P52" s="69"/>
      <c r="Q52"/>
      <c r="W52" s="68"/>
      <c r="X52" s="69"/>
      <c r="Y52" s="69"/>
      <c r="Z52" s="69"/>
      <c r="AA52" s="69"/>
      <c r="AB52" s="69"/>
      <c r="AC52" s="69"/>
      <c r="AD52" s="69"/>
      <c r="AE52" s="69"/>
      <c r="AF52" s="69"/>
      <c r="AG52" s="115"/>
      <c r="AH52" s="115"/>
      <c r="AI52" s="115"/>
      <c r="AJ52" s="116"/>
      <c r="AK52" s="69"/>
      <c r="AL52" s="68"/>
      <c r="AM52" s="68"/>
      <c r="AN52" s="70"/>
    </row>
    <row r="53" spans="1:40" ht="21" customHeight="1">
      <c r="A53" s="72" t="s">
        <v>202</v>
      </c>
      <c r="B53" s="59"/>
      <c r="C53" s="63"/>
      <c r="D53" s="63"/>
      <c r="E53" s="63"/>
      <c r="F53" s="63"/>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3"/>
      <c r="AM53" s="63"/>
      <c r="AN53" s="62"/>
    </row>
    <row r="54" spans="1:40" ht="24.95" customHeight="1">
      <c r="A54" s="62"/>
      <c r="B54" s="80"/>
      <c r="C54" s="304" t="str">
        <f>IF(VLOOKUP($AK$1,'選択肢（削除厳禁）'!$A$1:$J$30,C59,FALSE)=0,"-",VLOOKUP($AK$1,'選択肢（削除厳禁）'!$A$1:$J$30,C59,FALSE))</f>
        <v>管理者</v>
      </c>
      <c r="D54" s="305"/>
      <c r="E54" s="311" t="str">
        <f>IF(VLOOKUP($AK$1,'選択肢（削除厳禁）'!$A$1:$J$30,E59,FALSE)=0,"-",VLOOKUP($AK$1,'選択肢（削除厳禁）'!$A$1:$J$30,E59,FALSE))</f>
        <v>サービス管理責任者</v>
      </c>
      <c r="F54" s="311"/>
      <c r="G54" s="311"/>
      <c r="H54" s="311"/>
      <c r="I54" s="304" t="str">
        <f>IF(VLOOKUP($AK$1,'選択肢（削除厳禁）'!$A$1:$J$30,I59,FALSE)=0,"-",VLOOKUP($AK$1,'選択肢（削除厳禁）'!$A$1:$J$30,I59,FALSE))</f>
        <v>看護職員</v>
      </c>
      <c r="J54" s="305"/>
      <c r="K54" s="305"/>
      <c r="L54" s="305"/>
      <c r="M54" s="305"/>
      <c r="N54" s="306"/>
      <c r="O54" s="304" t="str">
        <f>IF(VLOOKUP($AK$1,'選択肢（削除厳禁）'!$A$1:$J$30,O59,FALSE)=0,"-",VLOOKUP($AK$1,'選択肢（削除厳禁）'!$A$1:$J$30,O59,FALSE))</f>
        <v>世話人</v>
      </c>
      <c r="P54" s="305"/>
      <c r="Q54" s="305"/>
      <c r="R54" s="305"/>
      <c r="S54" s="305"/>
      <c r="T54" s="306"/>
      <c r="U54" s="304" t="str">
        <f>IF(VLOOKUP($AK$1,'選択肢（削除厳禁）'!$A$1:$J$30,U59,FALSE)=0,"-",VLOOKUP($AK$1,'選択肢（削除厳禁）'!$A$1:$J$30,U59,FALSE))</f>
        <v>生活支援員</v>
      </c>
      <c r="V54" s="305"/>
      <c r="W54" s="305"/>
      <c r="X54" s="305"/>
      <c r="Y54" s="305"/>
      <c r="Z54" s="306"/>
      <c r="AA54" s="304" t="str">
        <f>IF(VLOOKUP($AK$1,'選択肢（削除厳禁）'!$A$1:$J$30,AA59,FALSE)=0,"-",VLOOKUP($AK$1,'選択肢（削除厳禁）'!$A$1:$J$30,AA59,FALSE))</f>
        <v>夜間支援従事者</v>
      </c>
      <c r="AB54" s="305"/>
      <c r="AC54" s="305"/>
      <c r="AD54" s="305"/>
      <c r="AE54" s="305"/>
      <c r="AF54" s="306"/>
      <c r="AG54" s="311"/>
      <c r="AH54" s="311"/>
      <c r="AI54" s="311"/>
      <c r="AJ54" s="311"/>
      <c r="AK54" s="311"/>
      <c r="AL54" s="311"/>
      <c r="AM54" s="311"/>
      <c r="AN54" s="62"/>
    </row>
    <row r="55" spans="1:40" ht="18" customHeight="1">
      <c r="A55" s="62"/>
      <c r="B55" s="80"/>
      <c r="C55" s="109" t="s">
        <v>56</v>
      </c>
      <c r="D55" s="109" t="s">
        <v>57</v>
      </c>
      <c r="E55" s="108" t="s">
        <v>56</v>
      </c>
      <c r="F55" s="310" t="s">
        <v>57</v>
      </c>
      <c r="G55" s="310"/>
      <c r="H55" s="310"/>
      <c r="I55" s="307" t="s">
        <v>56</v>
      </c>
      <c r="J55" s="308"/>
      <c r="K55" s="309"/>
      <c r="L55" s="307" t="s">
        <v>57</v>
      </c>
      <c r="M55" s="308"/>
      <c r="N55" s="309"/>
      <c r="O55" s="307" t="s">
        <v>56</v>
      </c>
      <c r="P55" s="308"/>
      <c r="Q55" s="309"/>
      <c r="R55" s="307" t="s">
        <v>57</v>
      </c>
      <c r="S55" s="308"/>
      <c r="T55" s="309"/>
      <c r="U55" s="307" t="s">
        <v>56</v>
      </c>
      <c r="V55" s="308"/>
      <c r="W55" s="309"/>
      <c r="X55" s="307" t="s">
        <v>57</v>
      </c>
      <c r="Y55" s="308"/>
      <c r="Z55" s="309"/>
      <c r="AA55" s="307" t="s">
        <v>56</v>
      </c>
      <c r="AB55" s="308"/>
      <c r="AC55" s="309"/>
      <c r="AD55" s="307" t="s">
        <v>57</v>
      </c>
      <c r="AE55" s="308"/>
      <c r="AF55" s="309"/>
      <c r="AG55" s="307"/>
      <c r="AH55" s="308"/>
      <c r="AI55" s="309"/>
      <c r="AJ55" s="307"/>
      <c r="AK55" s="309"/>
      <c r="AL55" s="108"/>
      <c r="AM55" s="108"/>
      <c r="AN55" s="62"/>
    </row>
    <row r="56" spans="1:40" ht="18" customHeight="1">
      <c r="A56" s="62"/>
      <c r="B56" s="79" t="s">
        <v>107</v>
      </c>
      <c r="C56" s="108">
        <f>COUNTIFS($B$11:$B$30,C$54,$C$11:$C$30,"A",$E$11:$E$30,"*")</f>
        <v>0</v>
      </c>
      <c r="D56" s="108">
        <f>COUNTIFS($B$11:$B$30,C$54,$C$11:$C$30,"B",$E$11:$E$30,"*")</f>
        <v>0</v>
      </c>
      <c r="E56" s="108">
        <f>COUNTIFS($B$11:$B$30,E$54,$C$11:$C$30,"A",$E$11:$E$30,"*")</f>
        <v>0</v>
      </c>
      <c r="F56" s="307">
        <f>COUNTIFS($B$11:$B$30,E$54,$C$11:$C$30,"B",$E$11:$E$30,"*")</f>
        <v>0</v>
      </c>
      <c r="G56" s="308"/>
      <c r="H56" s="309"/>
      <c r="I56" s="307">
        <f>COUNTIFS($B$11:$B$30,I$54,$C$11:$C$30,"A",$E$11:$E$30,"*")</f>
        <v>0</v>
      </c>
      <c r="J56" s="308"/>
      <c r="K56" s="309"/>
      <c r="L56" s="307">
        <f>COUNTIFS($B$11:$B$30,I$54,$C$11:$C$30,"B",$E$11:$E$30,"*")</f>
        <v>0</v>
      </c>
      <c r="M56" s="308"/>
      <c r="N56" s="309"/>
      <c r="O56" s="307">
        <f>COUNTIFS($B$11:$B$30,O$54,$C$11:$C$30,"A",$E$11:$E$30,"*")</f>
        <v>0</v>
      </c>
      <c r="P56" s="308"/>
      <c r="Q56" s="309"/>
      <c r="R56" s="307">
        <f>COUNTIFS($B$11:$B$30,O$54,$C$11:$C$30,"B",$E$11:$E$30,"*")</f>
        <v>0</v>
      </c>
      <c r="S56" s="308"/>
      <c r="T56" s="309"/>
      <c r="U56" s="307">
        <f>COUNTIFS($B$11:$B$30,U$54,$C$11:$C$30,"A",$E$11:$E$30,"*")</f>
        <v>0</v>
      </c>
      <c r="V56" s="308"/>
      <c r="W56" s="309"/>
      <c r="X56" s="307">
        <f>COUNTIFS($B$11:$B$30,U$54,$C$11:$C$30,"B",$E$11:$E$30,"*")</f>
        <v>0</v>
      </c>
      <c r="Y56" s="308"/>
      <c r="Z56" s="309"/>
      <c r="AA56" s="307">
        <f>COUNTIFS($B$11:$B$30,AA$54,$C$11:$C$30,"A",$E$11:$E$30,"*")</f>
        <v>0</v>
      </c>
      <c r="AB56" s="308"/>
      <c r="AC56" s="309"/>
      <c r="AD56" s="307">
        <f>COUNTIFS($B$11:$B$30,AA$54,$C$11:$C$30,"B",$E$11:$E$30,"*")</f>
        <v>0</v>
      </c>
      <c r="AE56" s="308"/>
      <c r="AF56" s="309"/>
      <c r="AG56" s="307"/>
      <c r="AH56" s="308"/>
      <c r="AI56" s="309"/>
      <c r="AJ56" s="307"/>
      <c r="AK56" s="309"/>
      <c r="AL56" s="108"/>
      <c r="AM56" s="108"/>
      <c r="AN56" s="62"/>
    </row>
    <row r="57" spans="1:40" ht="18" customHeight="1">
      <c r="A57" s="62"/>
      <c r="B57" s="86" t="s">
        <v>108</v>
      </c>
      <c r="C57" s="119"/>
      <c r="D57" s="119"/>
      <c r="E57" s="108">
        <f>COUNTIFS($B$11:$B$30,E$54,$C$11:$C$30,"C",$E$11:$E$30,"*")</f>
        <v>0</v>
      </c>
      <c r="F57" s="307">
        <f>COUNTIFS($B$11:$B$30,E$54,$C$11:$C$30,"D",$E$11:$E$30,"*")</f>
        <v>0</v>
      </c>
      <c r="G57" s="308"/>
      <c r="H57" s="309"/>
      <c r="I57" s="307">
        <f>COUNTIFS($B$11:$B$30,I$54,$C$11:$C$30,"C",$E$11:$E$30,"*")</f>
        <v>0</v>
      </c>
      <c r="J57" s="308"/>
      <c r="K57" s="309"/>
      <c r="L57" s="307">
        <f>COUNTIFS($B$11:$B$30,I$54,$C$11:$C$30,"D",$E$11:$E$30,"*")</f>
        <v>0</v>
      </c>
      <c r="M57" s="308"/>
      <c r="N57" s="309"/>
      <c r="O57" s="307">
        <f>COUNTIFS($B$11:$B$30,O$54,$C$11:$C$30,"C",$E$11:$E$30,"*")</f>
        <v>0</v>
      </c>
      <c r="P57" s="308"/>
      <c r="Q57" s="309"/>
      <c r="R57" s="307">
        <f>COUNTIFS($B$11:$B$30,O$54,$C$11:$C$30,"D",$E$11:$E$30,"*")</f>
        <v>0</v>
      </c>
      <c r="S57" s="308"/>
      <c r="T57" s="309"/>
      <c r="U57" s="307">
        <f>COUNTIFS($B$11:$B$30,U$54,$C$11:$C$30,"C",$E$11:$E$30,"*")</f>
        <v>0</v>
      </c>
      <c r="V57" s="308"/>
      <c r="W57" s="309"/>
      <c r="X57" s="307">
        <f>COUNTIFS($B$11:$B$30,U$54,$C$11:$C$30,"D",$E$11:$E$30,"*")</f>
        <v>0</v>
      </c>
      <c r="Y57" s="308"/>
      <c r="Z57" s="309"/>
      <c r="AA57" s="307">
        <f>COUNTIFS($B$11:$B$30,AA$54,$C$11:$C$30,"C",$E$11:$E$30,"*")</f>
        <v>0</v>
      </c>
      <c r="AB57" s="308"/>
      <c r="AC57" s="309"/>
      <c r="AD57" s="307">
        <f>COUNTIFS($B$11:$B$30,AA$54,$C$11:$C$30,"D",$E$11:$E$30,"*")</f>
        <v>0</v>
      </c>
      <c r="AE57" s="308"/>
      <c r="AF57" s="309"/>
      <c r="AG57" s="307"/>
      <c r="AH57" s="308"/>
      <c r="AI57" s="309"/>
      <c r="AJ57" s="307"/>
      <c r="AK57" s="309"/>
      <c r="AL57" s="108"/>
      <c r="AM57" s="108"/>
      <c r="AN57" s="62"/>
    </row>
    <row r="58" spans="1:40" ht="24.95" customHeight="1">
      <c r="A58" s="62"/>
      <c r="B58" s="86" t="s">
        <v>193</v>
      </c>
      <c r="C58" s="336"/>
      <c r="D58" s="337"/>
      <c r="E58" s="304" t="str">
        <f>IF($AK$3="４週",SUMIFS($AK$11:$AK$30,$B$11:$B$30,E54)/4/$AH$5,IF($AK$3="歴月",SUMIFS($AK$11:$AK$30,$B$11:$B$30,E54)/$AL$5,"記載する期間を選択してください"))</f>
        <v>記載する期間を選択してください</v>
      </c>
      <c r="F58" s="305"/>
      <c r="G58" s="305"/>
      <c r="H58" s="306"/>
      <c r="I58" s="304" t="str">
        <f>IF($AK$3="４週",SUMIFS($AK$11:$AK$30,$B$11:$B$30,I54)/4/$AH$5,IF($AK$3="歴月",SUMIFS($AK$11:$AK$30,$B$11:$B$30,I54)/$AL$5,"記載する期間を選択してください"))</f>
        <v>記載する期間を選択してください</v>
      </c>
      <c r="J58" s="305"/>
      <c r="K58" s="305"/>
      <c r="L58" s="305"/>
      <c r="M58" s="305"/>
      <c r="N58" s="306"/>
      <c r="O58" s="304" t="str">
        <f>IF($AK$3="４週",SUMIFS($AK$11:$AK$30,$B$11:$B$30,O54)/4/$AH$5,IF($AK$3="歴月",SUMIFS($AK$11:$AK$30,$B$11:$B$30,O54)/$AL$5,"記載する期間を選択してください"))</f>
        <v>記載する期間を選択してください</v>
      </c>
      <c r="P58" s="305"/>
      <c r="Q58" s="305"/>
      <c r="R58" s="305"/>
      <c r="S58" s="305"/>
      <c r="T58" s="306"/>
      <c r="U58" s="304" t="str">
        <f>IF($AK$3="４週",SUMIFS($AK$11:$AK$30,$B$11:$B$30,U54)/4/$AH$5,IF($AK$3="歴月",SUMIFS($AK$11:$AK$30,$B$11:$B$30,U54)/$AL$5,"記載する期間を選択してください"))</f>
        <v>記載する期間を選択してください</v>
      </c>
      <c r="V58" s="305"/>
      <c r="W58" s="305"/>
      <c r="X58" s="305"/>
      <c r="Y58" s="305"/>
      <c r="Z58" s="306"/>
      <c r="AA58" s="304" t="str">
        <f>IF($AK$3="４週",SUMIFS($AK$11:$AK$30,$B$11:$B$30,AA54)/4/$AH$5,IF($AK$3="歴月",SUMIFS($AK$11:$AK$30,$B$11:$B$30,AA54)/$AL$5,"記載する期間を選択してください"))</f>
        <v>記載する期間を選択してください</v>
      </c>
      <c r="AB58" s="305"/>
      <c r="AC58" s="305"/>
      <c r="AD58" s="305"/>
      <c r="AE58" s="305"/>
      <c r="AF58" s="306"/>
      <c r="AG58" s="304"/>
      <c r="AH58" s="305"/>
      <c r="AI58" s="305"/>
      <c r="AJ58" s="305"/>
      <c r="AK58" s="306"/>
      <c r="AL58" s="304"/>
      <c r="AM58" s="306"/>
      <c r="AN58" s="62"/>
    </row>
    <row r="59" spans="1:40" ht="5.0999999999999996" customHeight="1">
      <c r="A59" s="62"/>
      <c r="B59" s="59"/>
      <c r="C59" s="82">
        <v>2</v>
      </c>
      <c r="D59" s="82"/>
      <c r="E59" s="82">
        <v>3</v>
      </c>
      <c r="F59" s="82"/>
      <c r="G59" s="82"/>
      <c r="H59" s="82"/>
      <c r="I59" s="82">
        <v>4</v>
      </c>
      <c r="J59" s="82"/>
      <c r="K59" s="82"/>
      <c r="L59" s="82"/>
      <c r="M59" s="82"/>
      <c r="N59" s="82"/>
      <c r="O59" s="82">
        <v>5</v>
      </c>
      <c r="P59" s="82"/>
      <c r="Q59" s="82"/>
      <c r="R59" s="82"/>
      <c r="S59" s="82"/>
      <c r="T59" s="82"/>
      <c r="U59" s="82">
        <v>6</v>
      </c>
      <c r="V59" s="82"/>
      <c r="W59" s="82"/>
      <c r="X59" s="82"/>
      <c r="Y59" s="82"/>
      <c r="Z59" s="82"/>
      <c r="AA59" s="82">
        <v>7</v>
      </c>
      <c r="AB59" s="82"/>
      <c r="AC59" s="82"/>
      <c r="AD59" s="82"/>
      <c r="AE59" s="82"/>
      <c r="AF59" s="82"/>
      <c r="AG59" s="82">
        <v>8</v>
      </c>
      <c r="AH59" s="82"/>
      <c r="AI59" s="82"/>
      <c r="AJ59" s="82"/>
      <c r="AK59" s="82"/>
      <c r="AL59" s="82">
        <v>9</v>
      </c>
      <c r="AM59" s="106"/>
      <c r="AN59" s="62"/>
    </row>
    <row r="60" spans="1:40" ht="15" customHeight="1">
      <c r="A60" s="90" t="s">
        <v>159</v>
      </c>
      <c r="B60" s="95"/>
      <c r="C60" s="96"/>
      <c r="D60" s="96"/>
      <c r="E60" s="96"/>
      <c r="F60" s="97"/>
      <c r="G60" s="96"/>
      <c r="H60" s="82"/>
      <c r="I60" s="82"/>
      <c r="J60" s="82"/>
      <c r="K60" s="82"/>
      <c r="L60" s="82"/>
      <c r="M60" s="82"/>
      <c r="N60" s="82"/>
      <c r="O60" s="82"/>
      <c r="P60" s="82"/>
      <c r="Q60" s="82"/>
      <c r="R60" s="82">
        <v>6</v>
      </c>
      <c r="S60" s="82"/>
      <c r="T60" s="82"/>
      <c r="U60" s="82"/>
      <c r="V60" s="82"/>
      <c r="W60" s="82"/>
      <c r="X60" s="82">
        <v>7</v>
      </c>
      <c r="Y60" s="82"/>
      <c r="Z60" s="82"/>
      <c r="AA60" s="82"/>
      <c r="AB60" s="82"/>
      <c r="AC60" s="82"/>
      <c r="AD60" s="82">
        <v>8</v>
      </c>
      <c r="AE60" s="82"/>
      <c r="AF60" s="82"/>
      <c r="AG60" s="83"/>
      <c r="AH60" s="83"/>
      <c r="AI60" s="83"/>
      <c r="AJ60" s="83">
        <v>9</v>
      </c>
      <c r="AK60" s="81"/>
      <c r="AL60" s="81"/>
      <c r="AM60" s="62"/>
    </row>
    <row r="61" spans="1:40" s="60" customFormat="1" ht="15" customHeight="1">
      <c r="A61" s="90" t="s">
        <v>160</v>
      </c>
      <c r="B61" s="89"/>
      <c r="C61" s="89"/>
      <c r="D61" s="89"/>
      <c r="E61" s="89"/>
      <c r="F61" s="89"/>
      <c r="G61" s="89"/>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40" s="60" customFormat="1" ht="15" customHeight="1">
      <c r="A62" s="90" t="s">
        <v>204</v>
      </c>
      <c r="B62" s="89"/>
      <c r="C62" s="89"/>
      <c r="D62" s="89"/>
      <c r="E62" s="89"/>
      <c r="F62" s="89"/>
      <c r="G62" s="89"/>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40" s="60" customFormat="1" ht="15" customHeight="1">
      <c r="A63" s="90" t="s">
        <v>161</v>
      </c>
      <c r="B63" s="89"/>
      <c r="C63" s="89"/>
      <c r="D63" s="89"/>
      <c r="E63" s="89"/>
      <c r="F63" s="89"/>
      <c r="G63" s="89"/>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row>
    <row r="64" spans="1:40" s="60" customFormat="1" ht="15" customHeight="1">
      <c r="A64" s="90" t="s">
        <v>162</v>
      </c>
      <c r="B64" s="89"/>
      <c r="C64" s="89"/>
      <c r="D64" s="89"/>
      <c r="E64" s="89"/>
      <c r="F64" s="89"/>
      <c r="G64" s="89"/>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row>
    <row r="65" spans="1:7" ht="15" customHeight="1">
      <c r="A65" s="60" t="s">
        <v>163</v>
      </c>
      <c r="B65" s="98"/>
      <c r="C65" s="60"/>
      <c r="D65" s="60"/>
      <c r="E65" s="60"/>
      <c r="F65" s="60"/>
      <c r="G65" s="60"/>
    </row>
    <row r="66" spans="1:7" ht="15" customHeight="1">
      <c r="A66" s="60" t="s">
        <v>164</v>
      </c>
      <c r="B66" s="98"/>
      <c r="C66" s="60"/>
      <c r="D66" s="60"/>
      <c r="E66" s="60"/>
      <c r="F66" s="60"/>
      <c r="G66" s="60"/>
    </row>
    <row r="67" spans="1:7" ht="15" customHeight="1">
      <c r="A67" s="60"/>
      <c r="B67" s="79" t="s">
        <v>165</v>
      </c>
      <c r="C67" s="284" t="s">
        <v>166</v>
      </c>
      <c r="D67" s="284"/>
      <c r="E67" s="284"/>
      <c r="F67" s="60"/>
      <c r="G67" s="60"/>
    </row>
    <row r="68" spans="1:7" ht="15" customHeight="1">
      <c r="A68" s="60"/>
      <c r="B68" s="102" t="s">
        <v>182</v>
      </c>
      <c r="C68" s="285" t="s">
        <v>167</v>
      </c>
      <c r="D68" s="285"/>
      <c r="E68" s="285"/>
      <c r="F68" s="60"/>
      <c r="G68" s="60"/>
    </row>
    <row r="69" spans="1:7" ht="15" customHeight="1">
      <c r="A69" s="60"/>
      <c r="B69" s="102" t="s">
        <v>183</v>
      </c>
      <c r="C69" s="285" t="s">
        <v>168</v>
      </c>
      <c r="D69" s="285"/>
      <c r="E69" s="285"/>
      <c r="F69" s="60"/>
      <c r="G69" s="60"/>
    </row>
    <row r="70" spans="1:7" ht="15" customHeight="1">
      <c r="A70" s="60"/>
      <c r="B70" s="102" t="s">
        <v>184</v>
      </c>
      <c r="C70" s="285" t="s">
        <v>169</v>
      </c>
      <c r="D70" s="285"/>
      <c r="E70" s="285"/>
      <c r="F70" s="60"/>
      <c r="G70" s="60"/>
    </row>
    <row r="71" spans="1:7" ht="15" customHeight="1">
      <c r="A71" s="60"/>
      <c r="B71" s="102" t="s">
        <v>185</v>
      </c>
      <c r="C71" s="285" t="s">
        <v>170</v>
      </c>
      <c r="D71" s="285"/>
      <c r="E71" s="285"/>
      <c r="F71" s="60"/>
      <c r="G71" s="60"/>
    </row>
    <row r="72" spans="1:7" ht="15" customHeight="1">
      <c r="A72" s="60"/>
      <c r="B72" s="90" t="s">
        <v>171</v>
      </c>
      <c r="C72" s="60"/>
      <c r="D72" s="60"/>
      <c r="E72" s="60"/>
      <c r="F72" s="60"/>
      <c r="G72" s="60"/>
    </row>
    <row r="73" spans="1:7" ht="15" customHeight="1">
      <c r="A73" s="60"/>
      <c r="B73" s="90" t="s">
        <v>187</v>
      </c>
      <c r="C73" s="60"/>
      <c r="D73" s="60"/>
      <c r="E73" s="60"/>
      <c r="F73" s="60"/>
      <c r="G73" s="60"/>
    </row>
    <row r="74" spans="1:7" ht="15" customHeight="1">
      <c r="A74" s="60"/>
      <c r="B74" s="90" t="s">
        <v>172</v>
      </c>
      <c r="C74" s="60"/>
      <c r="D74" s="60"/>
      <c r="E74" s="60"/>
      <c r="F74" s="60"/>
      <c r="G74" s="60"/>
    </row>
    <row r="75" spans="1:7" ht="15" customHeight="1">
      <c r="A75" s="60" t="s">
        <v>173</v>
      </c>
      <c r="B75" s="98"/>
      <c r="C75" s="60"/>
      <c r="D75" s="60"/>
      <c r="E75" s="60"/>
      <c r="F75" s="60"/>
      <c r="G75" s="60"/>
    </row>
    <row r="76" spans="1:7" ht="15" customHeight="1">
      <c r="A76" s="60" t="s">
        <v>238</v>
      </c>
      <c r="B76" s="98"/>
      <c r="C76" s="60"/>
      <c r="D76" s="60"/>
      <c r="E76" s="60"/>
      <c r="F76" s="60"/>
      <c r="G76" s="60"/>
    </row>
    <row r="77" spans="1:7" ht="15" customHeight="1">
      <c r="A77" s="60" t="s">
        <v>188</v>
      </c>
      <c r="B77" s="98"/>
      <c r="C77" s="60"/>
      <c r="D77" s="60"/>
      <c r="E77" s="60"/>
      <c r="F77" s="60"/>
      <c r="G77" s="60"/>
    </row>
    <row r="78" spans="1:7" ht="15" customHeight="1">
      <c r="A78" s="60" t="s">
        <v>174</v>
      </c>
      <c r="B78" s="98"/>
      <c r="C78" s="60"/>
      <c r="D78" s="60"/>
      <c r="E78" s="60"/>
      <c r="F78" s="60"/>
      <c r="G78" s="60"/>
    </row>
    <row r="79" spans="1:7" ht="15" customHeight="1">
      <c r="A79" s="60" t="s">
        <v>237</v>
      </c>
      <c r="B79" s="98"/>
      <c r="C79" s="60"/>
      <c r="D79" s="60"/>
      <c r="E79" s="60"/>
      <c r="F79" s="60"/>
      <c r="G79" s="60"/>
    </row>
    <row r="80" spans="1:7" ht="15" customHeight="1">
      <c r="A80" s="60" t="s">
        <v>175</v>
      </c>
      <c r="B80" s="98"/>
      <c r="C80" s="60"/>
      <c r="D80" s="60"/>
      <c r="E80" s="60"/>
      <c r="F80" s="60"/>
      <c r="G80" s="60"/>
    </row>
    <row r="81" spans="1:7" ht="15" customHeight="1">
      <c r="A81" s="60" t="s">
        <v>176</v>
      </c>
      <c r="B81" s="98"/>
      <c r="C81" s="60"/>
      <c r="D81" s="60"/>
      <c r="E81" s="60"/>
      <c r="F81" s="60"/>
      <c r="G81" s="60"/>
    </row>
    <row r="82" spans="1:7" ht="15" customHeight="1">
      <c r="A82" s="60" t="s">
        <v>177</v>
      </c>
      <c r="B82" s="98"/>
      <c r="C82" s="60"/>
      <c r="D82" s="60"/>
      <c r="E82" s="60"/>
      <c r="F82" s="60"/>
      <c r="G82" s="60"/>
    </row>
    <row r="83" spans="1:7" ht="15" customHeight="1">
      <c r="A83" s="60" t="s">
        <v>178</v>
      </c>
      <c r="B83" s="98"/>
      <c r="C83" s="60"/>
      <c r="D83" s="60"/>
      <c r="E83" s="60"/>
      <c r="F83" s="60"/>
      <c r="G83" s="60"/>
    </row>
    <row r="84" spans="1:7" ht="15" customHeight="1">
      <c r="A84" s="60" t="s">
        <v>179</v>
      </c>
      <c r="B84" s="98"/>
      <c r="C84" s="60"/>
      <c r="D84" s="60"/>
      <c r="E84" s="60"/>
      <c r="F84" s="60"/>
      <c r="G84" s="60"/>
    </row>
    <row r="85" spans="1:7" ht="15" customHeight="1">
      <c r="A85" s="60" t="s">
        <v>180</v>
      </c>
      <c r="B85" s="98"/>
      <c r="C85" s="60"/>
      <c r="D85" s="60"/>
      <c r="E85" s="60"/>
      <c r="F85" s="60"/>
      <c r="G85" s="60"/>
    </row>
    <row r="86" spans="1:7" ht="15" customHeight="1">
      <c r="A86" s="60" t="s">
        <v>181</v>
      </c>
      <c r="B86" s="98"/>
      <c r="C86" s="60"/>
      <c r="D86" s="60"/>
      <c r="E86" s="60"/>
      <c r="F86" s="60"/>
      <c r="G86" s="60"/>
    </row>
    <row r="87" spans="1:7" ht="15" customHeight="1">
      <c r="A87" s="60" t="s">
        <v>186</v>
      </c>
      <c r="B87" s="98"/>
      <c r="C87" s="60"/>
      <c r="D87" s="60"/>
      <c r="E87" s="60"/>
      <c r="F87" s="60"/>
      <c r="G87" s="60"/>
    </row>
  </sheetData>
  <mergeCells count="264">
    <mergeCell ref="AG41:AI41"/>
    <mergeCell ref="O45:Q45"/>
    <mergeCell ref="X41:Z41"/>
    <mergeCell ref="F42:H42"/>
    <mergeCell ref="I42:K42"/>
    <mergeCell ref="F41:H41"/>
    <mergeCell ref="I41:K41"/>
    <mergeCell ref="L39:N39"/>
    <mergeCell ref="O39:Q39"/>
    <mergeCell ref="R39:T39"/>
    <mergeCell ref="AJ44:AK44"/>
    <mergeCell ref="L42:N42"/>
    <mergeCell ref="O42:Q42"/>
    <mergeCell ref="R42:T42"/>
    <mergeCell ref="U42:W42"/>
    <mergeCell ref="X42:Z42"/>
    <mergeCell ref="AA42:AC42"/>
    <mergeCell ref="AD42:AF42"/>
    <mergeCell ref="AG42:AI42"/>
    <mergeCell ref="AA43:AC43"/>
    <mergeCell ref="AD43:AF43"/>
    <mergeCell ref="AG43:AI43"/>
    <mergeCell ref="AJ43:AK43"/>
    <mergeCell ref="U43:W43"/>
    <mergeCell ref="X43:Z43"/>
    <mergeCell ref="AG44:AI44"/>
    <mergeCell ref="A38:C38"/>
    <mergeCell ref="A39:C39"/>
    <mergeCell ref="A40:C40"/>
    <mergeCell ref="A41:C41"/>
    <mergeCell ref="A43:C43"/>
    <mergeCell ref="B42:C42"/>
    <mergeCell ref="B44:C44"/>
    <mergeCell ref="F46:H46"/>
    <mergeCell ref="I46:K46"/>
    <mergeCell ref="A45:C45"/>
    <mergeCell ref="F45:H45"/>
    <mergeCell ref="I45:K45"/>
    <mergeCell ref="F39:H39"/>
    <mergeCell ref="I39:K39"/>
    <mergeCell ref="AJ45:AK45"/>
    <mergeCell ref="U57:W57"/>
    <mergeCell ref="X57:Z57"/>
    <mergeCell ref="AA57:AC57"/>
    <mergeCell ref="AJ46:AK46"/>
    <mergeCell ref="B46:C46"/>
    <mergeCell ref="F44:H44"/>
    <mergeCell ref="I44:K44"/>
    <mergeCell ref="L44:N44"/>
    <mergeCell ref="O44:Q44"/>
    <mergeCell ref="R44:T44"/>
    <mergeCell ref="AG55:AI55"/>
    <mergeCell ref="AJ55:AK55"/>
    <mergeCell ref="AA54:AF54"/>
    <mergeCell ref="AG54:AK54"/>
    <mergeCell ref="A51:B51"/>
    <mergeCell ref="C54:D54"/>
    <mergeCell ref="E54:H54"/>
    <mergeCell ref="I54:N54"/>
    <mergeCell ref="X46:Z46"/>
    <mergeCell ref="L46:N46"/>
    <mergeCell ref="O46:Q46"/>
    <mergeCell ref="R46:T46"/>
    <mergeCell ref="U46:W46"/>
    <mergeCell ref="C68:E68"/>
    <mergeCell ref="C69:E69"/>
    <mergeCell ref="O58:T58"/>
    <mergeCell ref="U58:Z58"/>
    <mergeCell ref="AA58:AF58"/>
    <mergeCell ref="AG58:AK58"/>
    <mergeCell ref="AJ39:AK39"/>
    <mergeCell ref="AL58:AM58"/>
    <mergeCell ref="C70:E70"/>
    <mergeCell ref="X39:Z39"/>
    <mergeCell ref="AA39:AC39"/>
    <mergeCell ref="AD39:AF39"/>
    <mergeCell ref="AG39:AI39"/>
    <mergeCell ref="X44:Z44"/>
    <mergeCell ref="AA44:AC44"/>
    <mergeCell ref="AD44:AF44"/>
    <mergeCell ref="AD57:AF57"/>
    <mergeCell ref="AG57:AI57"/>
    <mergeCell ref="AJ57:AK57"/>
    <mergeCell ref="X56:Z56"/>
    <mergeCell ref="AA56:AC56"/>
    <mergeCell ref="AD56:AF56"/>
    <mergeCell ref="AG56:AI56"/>
    <mergeCell ref="AJ56:AK56"/>
    <mergeCell ref="C71:E71"/>
    <mergeCell ref="I50:N50"/>
    <mergeCell ref="I51:N51"/>
    <mergeCell ref="I58:N58"/>
    <mergeCell ref="C58:D58"/>
    <mergeCell ref="E58:H58"/>
    <mergeCell ref="C67:E67"/>
    <mergeCell ref="U56:W56"/>
    <mergeCell ref="U39:W39"/>
    <mergeCell ref="U44:W44"/>
    <mergeCell ref="F57:H57"/>
    <mergeCell ref="I57:K57"/>
    <mergeCell ref="L57:N57"/>
    <mergeCell ref="O57:Q57"/>
    <mergeCell ref="R57:T57"/>
    <mergeCell ref="F56:H56"/>
    <mergeCell ref="I56:K56"/>
    <mergeCell ref="L56:N56"/>
    <mergeCell ref="O56:Q56"/>
    <mergeCell ref="R56:T56"/>
    <mergeCell ref="O54:T54"/>
    <mergeCell ref="U54:Z54"/>
    <mergeCell ref="C51:D51"/>
    <mergeCell ref="E51:H51"/>
    <mergeCell ref="AJ47:AK47"/>
    <mergeCell ref="AL54:AM54"/>
    <mergeCell ref="F55:H55"/>
    <mergeCell ref="I55:K55"/>
    <mergeCell ref="L55:N55"/>
    <mergeCell ref="O55:Q55"/>
    <mergeCell ref="R55:T55"/>
    <mergeCell ref="U55:W55"/>
    <mergeCell ref="X55:Z55"/>
    <mergeCell ref="AA55:AC55"/>
    <mergeCell ref="AD55:AF55"/>
    <mergeCell ref="A50:B50"/>
    <mergeCell ref="C50:D50"/>
    <mergeCell ref="E50:H50"/>
    <mergeCell ref="AA45:AC45"/>
    <mergeCell ref="AD45:AF45"/>
    <mergeCell ref="AG45:AI45"/>
    <mergeCell ref="AG46:AI46"/>
    <mergeCell ref="AA46:AC46"/>
    <mergeCell ref="AD46:AF46"/>
    <mergeCell ref="R45:T45"/>
    <mergeCell ref="U45:W45"/>
    <mergeCell ref="X45:Z45"/>
    <mergeCell ref="A47:C47"/>
    <mergeCell ref="F47:H47"/>
    <mergeCell ref="I47:K47"/>
    <mergeCell ref="L47:N47"/>
    <mergeCell ref="O47:Q47"/>
    <mergeCell ref="R47:T47"/>
    <mergeCell ref="U47:W47"/>
    <mergeCell ref="X47:Z47"/>
    <mergeCell ref="AA47:AC47"/>
    <mergeCell ref="AD47:AF47"/>
    <mergeCell ref="AG47:AI47"/>
    <mergeCell ref="L45:N45"/>
    <mergeCell ref="AJ41:AK41"/>
    <mergeCell ref="F43:H43"/>
    <mergeCell ref="I43:K43"/>
    <mergeCell ref="L43:N43"/>
    <mergeCell ref="O43:Q43"/>
    <mergeCell ref="R43:T43"/>
    <mergeCell ref="F38:H38"/>
    <mergeCell ref="I38:K38"/>
    <mergeCell ref="L38:N38"/>
    <mergeCell ref="O38:Q38"/>
    <mergeCell ref="R38:T38"/>
    <mergeCell ref="L41:N41"/>
    <mergeCell ref="O41:Q41"/>
    <mergeCell ref="R41:T41"/>
    <mergeCell ref="F40:H40"/>
    <mergeCell ref="I40:K40"/>
    <mergeCell ref="L40:N40"/>
    <mergeCell ref="O40:Q40"/>
    <mergeCell ref="AJ40:AK40"/>
    <mergeCell ref="AD40:AF40"/>
    <mergeCell ref="AG40:AI40"/>
    <mergeCell ref="AJ42:AK42"/>
    <mergeCell ref="AJ38:AK38"/>
    <mergeCell ref="AG38:AI38"/>
    <mergeCell ref="X37:Z37"/>
    <mergeCell ref="AA37:AC37"/>
    <mergeCell ref="R40:T40"/>
    <mergeCell ref="U40:W40"/>
    <mergeCell ref="X40:Z40"/>
    <mergeCell ref="AA40:AC40"/>
    <mergeCell ref="X38:Z38"/>
    <mergeCell ref="AA38:AC38"/>
    <mergeCell ref="AD41:AF41"/>
    <mergeCell ref="AD38:AF38"/>
    <mergeCell ref="U41:W41"/>
    <mergeCell ref="AA41:AC41"/>
    <mergeCell ref="A31:E31"/>
    <mergeCell ref="AM31:AN32"/>
    <mergeCell ref="A32:E32"/>
    <mergeCell ref="A36:C36"/>
    <mergeCell ref="F36:H36"/>
    <mergeCell ref="I36:K36"/>
    <mergeCell ref="L36:N36"/>
    <mergeCell ref="O36:Q36"/>
    <mergeCell ref="A37:C37"/>
    <mergeCell ref="F37:H37"/>
    <mergeCell ref="I37:K37"/>
    <mergeCell ref="L37:N37"/>
    <mergeCell ref="O37:Q37"/>
    <mergeCell ref="R37:T37"/>
    <mergeCell ref="AJ36:AK36"/>
    <mergeCell ref="R36:T36"/>
    <mergeCell ref="U36:W36"/>
    <mergeCell ref="X36:Z36"/>
    <mergeCell ref="AA36:AC36"/>
    <mergeCell ref="AD36:AF36"/>
    <mergeCell ref="AG36:AI36"/>
    <mergeCell ref="AD37:AF37"/>
    <mergeCell ref="AG37:AI37"/>
    <mergeCell ref="AJ37:AK37"/>
    <mergeCell ref="A7:A10"/>
    <mergeCell ref="B7:B10"/>
    <mergeCell ref="C7:C10"/>
    <mergeCell ref="D7:D10"/>
    <mergeCell ref="E7:E10"/>
    <mergeCell ref="F7:AJ7"/>
    <mergeCell ref="AK7:AK10"/>
    <mergeCell ref="AM26:AN26"/>
    <mergeCell ref="AM27:AN27"/>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K1:AN1"/>
    <mergeCell ref="M2:P2"/>
    <mergeCell ref="Q2:R2"/>
    <mergeCell ref="S2:T2"/>
    <mergeCell ref="U2:V2"/>
    <mergeCell ref="AK2:AN2"/>
    <mergeCell ref="AM36:AN36"/>
    <mergeCell ref="AM37:AN37"/>
    <mergeCell ref="AM38:AN38"/>
    <mergeCell ref="AK3:AN3"/>
    <mergeCell ref="AK4:AN4"/>
    <mergeCell ref="AH5:AJ5"/>
    <mergeCell ref="AM28:AN28"/>
    <mergeCell ref="AM19:AN19"/>
    <mergeCell ref="AM20:AN20"/>
    <mergeCell ref="AM21:AN21"/>
    <mergeCell ref="AM22:AN22"/>
    <mergeCell ref="AM23:AN23"/>
    <mergeCell ref="AM24:AN24"/>
    <mergeCell ref="AM25:AN25"/>
    <mergeCell ref="AM29:AN29"/>
    <mergeCell ref="AM30:AN30"/>
    <mergeCell ref="U38:W38"/>
    <mergeCell ref="U37:W37"/>
    <mergeCell ref="AM39:AN39"/>
    <mergeCell ref="AM40:AN40"/>
    <mergeCell ref="AM41:AN41"/>
    <mergeCell ref="AM42:AN42"/>
    <mergeCell ref="AM43:AN43"/>
    <mergeCell ref="AM44:AN44"/>
    <mergeCell ref="AM45:AN45"/>
    <mergeCell ref="AM46:AN46"/>
    <mergeCell ref="AM47:AN47"/>
  </mergeCells>
  <phoneticPr fontId="3"/>
  <conditionalFormatting sqref="AK1:AN4">
    <cfRule type="notContainsBlanks" dxfId="12" priority="1">
      <formula>LEN(TRIM(AK1))&gt;0</formula>
    </cfRule>
  </conditionalFormatting>
  <dataValidations count="6">
    <dataValidation operator="greaterThanOrEqual" allowBlank="1" showInputMessage="1" showErrorMessage="1" sqref="I48:I49 I52 L48:L49 L52 AL37:AL46 AJ37:AJ47 AM36 AM42 AM44 AM46" xr:uid="{00000000-0002-0000-0F00-000001000000}"/>
    <dataValidation type="list" allowBlank="1" showInputMessage="1" showErrorMessage="1" sqref="C11:C30" xr:uid="{00000000-0002-0000-0F00-000002000000}">
      <formula1>"A,B,C,D"</formula1>
    </dataValidation>
    <dataValidation type="list" allowBlank="1" showInputMessage="1" showErrorMessage="1" sqref="AK4:AN4" xr:uid="{00000000-0002-0000-0F00-000003000000}">
      <formula1>"予定,実績"</formula1>
    </dataValidation>
    <dataValidation type="list" allowBlank="1" showInputMessage="1" showErrorMessage="1" sqref="AK3:AN3" xr:uid="{00000000-0002-0000-0F00-000004000000}">
      <formula1>"４週,歴月"</formula1>
    </dataValidation>
    <dataValidation type="list" allowBlank="1" showInputMessage="1" showErrorMessage="1" sqref="B11:B30" xr:uid="{00000000-0002-0000-0F00-000005000000}">
      <formula1>INDIRECT($AK$1)</formula1>
    </dataValidation>
    <dataValidation type="whole" operator="greaterThanOrEqual" allowBlank="1" showInputMessage="1" showErrorMessage="1" sqref="L37:L47 O37:O47 R37:R47 U37:U47 X37:X47 AA37:AA47 AD37:AD47 I37:I47 AG37:AG47 D37:F47" xr:uid="{00000000-0002-0000-0F00-000000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60" fitToWidth="0" fitToHeight="0" orientation="landscape" r:id="rId1"/>
  <headerFooter alignWithMargins="0">
    <oddHeader>&amp;L&amp;"ＭＳ ゴシック,標準"&amp;10（参考様式）</oddHeader>
  </headerFooter>
  <rowBreaks count="1" manualBreakCount="1">
    <brk id="3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AQ84"/>
  <sheetViews>
    <sheetView showGridLines="0" view="pageBreakPreview" zoomScale="85" zoomScaleNormal="100" zoomScaleSheetLayoutView="85" workbookViewId="0">
      <selection activeCell="G2" sqref="G2"/>
    </sheetView>
  </sheetViews>
  <sheetFormatPr defaultColWidth="8.25" defaultRowHeight="21" customHeight="1"/>
  <cols>
    <col min="1" max="1" width="2.625" style="59" customWidth="1"/>
    <col min="2" max="2" width="21"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4.95"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29" t="s">
        <v>215</v>
      </c>
      <c r="AL1" s="329"/>
      <c r="AM1" s="329"/>
      <c r="AN1" s="329"/>
    </row>
    <row r="2" spans="1:40" ht="18" customHeight="1">
      <c r="A2" s="62"/>
      <c r="B2" s="65"/>
      <c r="C2" s="65"/>
      <c r="D2" s="65"/>
      <c r="E2" s="65"/>
      <c r="F2" s="65"/>
      <c r="G2" s="65"/>
      <c r="H2" s="65"/>
      <c r="I2" s="65"/>
      <c r="J2" s="65"/>
      <c r="K2" s="100"/>
      <c r="L2" s="100"/>
      <c r="M2" s="295">
        <v>2025</v>
      </c>
      <c r="N2" s="295"/>
      <c r="O2" s="295"/>
      <c r="P2" s="295"/>
      <c r="Q2" s="294" t="s">
        <v>143</v>
      </c>
      <c r="R2" s="294"/>
      <c r="S2" s="295">
        <v>4</v>
      </c>
      <c r="T2" s="295"/>
      <c r="U2" s="294" t="s">
        <v>144</v>
      </c>
      <c r="V2" s="294"/>
      <c r="W2" s="65"/>
      <c r="X2" s="65"/>
      <c r="Y2" s="65"/>
      <c r="Z2" s="91"/>
      <c r="AA2" s="91"/>
      <c r="AC2" s="85"/>
      <c r="AD2" s="65"/>
      <c r="AE2" s="65"/>
      <c r="AF2" s="65"/>
      <c r="AG2" s="65"/>
      <c r="AH2" s="65"/>
      <c r="AI2" s="85" t="s">
        <v>149</v>
      </c>
      <c r="AJ2" s="85"/>
      <c r="AK2" s="301"/>
      <c r="AL2" s="301"/>
      <c r="AM2" s="301"/>
      <c r="AN2" s="301"/>
    </row>
    <row r="3" spans="1:40"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152</v>
      </c>
      <c r="AJ3" s="85"/>
      <c r="AK3" s="302"/>
      <c r="AL3" s="302"/>
      <c r="AM3" s="302"/>
      <c r="AN3" s="302"/>
    </row>
    <row r="4" spans="1:40" ht="18" customHeight="1">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153</v>
      </c>
      <c r="AJ4" s="85"/>
      <c r="AK4" s="302"/>
      <c r="AL4" s="302"/>
      <c r="AM4" s="302"/>
      <c r="AN4" s="302"/>
    </row>
    <row r="5" spans="1:40" ht="18" customHeight="1">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154</v>
      </c>
      <c r="AH5" s="296">
        <v>40</v>
      </c>
      <c r="AI5" s="296"/>
      <c r="AJ5" s="296"/>
      <c r="AK5" s="93" t="s">
        <v>150</v>
      </c>
      <c r="AL5" s="105">
        <v>160</v>
      </c>
      <c r="AM5" s="93" t="s">
        <v>151</v>
      </c>
      <c r="AN5" s="91"/>
    </row>
    <row r="6" spans="1:40" ht="9.9499999999999993" customHeight="1">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c r="A7" s="290" t="s">
        <v>146</v>
      </c>
      <c r="B7" s="284" t="s">
        <v>155</v>
      </c>
      <c r="C7" s="287" t="s">
        <v>156</v>
      </c>
      <c r="D7" s="284" t="s">
        <v>157</v>
      </c>
      <c r="E7" s="291" t="s">
        <v>158</v>
      </c>
      <c r="F7" s="297" t="s">
        <v>189</v>
      </c>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303" t="s">
        <v>190</v>
      </c>
      <c r="AL7" s="298" t="s">
        <v>191</v>
      </c>
      <c r="AM7" s="299" t="s">
        <v>192</v>
      </c>
      <c r="AN7" s="299"/>
    </row>
    <row r="8" spans="1:40" ht="15" customHeight="1">
      <c r="A8" s="290"/>
      <c r="B8" s="284"/>
      <c r="C8" s="288"/>
      <c r="D8" s="284"/>
      <c r="E8" s="291"/>
      <c r="F8" s="284" t="s">
        <v>103</v>
      </c>
      <c r="G8" s="284"/>
      <c r="H8" s="284"/>
      <c r="I8" s="284"/>
      <c r="J8" s="284"/>
      <c r="K8" s="284"/>
      <c r="L8" s="284"/>
      <c r="M8" s="284" t="s">
        <v>104</v>
      </c>
      <c r="N8" s="284"/>
      <c r="O8" s="284"/>
      <c r="P8" s="284"/>
      <c r="Q8" s="284"/>
      <c r="R8" s="284"/>
      <c r="S8" s="284"/>
      <c r="T8" s="284" t="s">
        <v>105</v>
      </c>
      <c r="U8" s="284"/>
      <c r="V8" s="284"/>
      <c r="W8" s="284"/>
      <c r="X8" s="284"/>
      <c r="Y8" s="284"/>
      <c r="Z8" s="284"/>
      <c r="AA8" s="284" t="s">
        <v>106</v>
      </c>
      <c r="AB8" s="284"/>
      <c r="AC8" s="284"/>
      <c r="AD8" s="284"/>
      <c r="AE8" s="284"/>
      <c r="AF8" s="284"/>
      <c r="AG8" s="284"/>
      <c r="AH8" s="284" t="s">
        <v>109</v>
      </c>
      <c r="AI8" s="284"/>
      <c r="AJ8" s="284"/>
      <c r="AK8" s="303"/>
      <c r="AL8" s="298"/>
      <c r="AM8" s="299"/>
      <c r="AN8" s="299"/>
    </row>
    <row r="9" spans="1:40" ht="15" customHeight="1">
      <c r="A9" s="290"/>
      <c r="B9" s="284"/>
      <c r="C9" s="288"/>
      <c r="D9" s="284"/>
      <c r="E9" s="291"/>
      <c r="F9" s="66">
        <f>DATE($M$2,$S$2,1)</f>
        <v>45748</v>
      </c>
      <c r="G9" s="66">
        <f>DATE($M$2,$S$2,2)</f>
        <v>45749</v>
      </c>
      <c r="H9" s="66">
        <f>DATE($M$2,$S$2,3)</f>
        <v>45750</v>
      </c>
      <c r="I9" s="66">
        <f>DATE($M$2,$S$2,4)</f>
        <v>45751</v>
      </c>
      <c r="J9" s="66">
        <f>DATE($M$2,$S$2,5)</f>
        <v>45752</v>
      </c>
      <c r="K9" s="66">
        <f>DATE($M$2,$S$2,6)</f>
        <v>45753</v>
      </c>
      <c r="L9" s="66">
        <f>DATE($M$2,$S$2,7)</f>
        <v>45754</v>
      </c>
      <c r="M9" s="66">
        <f>DATE($M$2,$S$2,8)</f>
        <v>45755</v>
      </c>
      <c r="N9" s="66">
        <f>DATE($M$2,$S$2,9)</f>
        <v>45756</v>
      </c>
      <c r="O9" s="66">
        <f>DATE($M$2,$S$2,10)</f>
        <v>45757</v>
      </c>
      <c r="P9" s="66">
        <f>DATE($M$2,$S$2,11)</f>
        <v>45758</v>
      </c>
      <c r="Q9" s="66">
        <f>DATE($M$2,$S$2,12)</f>
        <v>45759</v>
      </c>
      <c r="R9" s="66">
        <f>DATE($M$2,$S$2,13)</f>
        <v>45760</v>
      </c>
      <c r="S9" s="66">
        <f>DATE($M$2,$S$2,14)</f>
        <v>45761</v>
      </c>
      <c r="T9" s="66">
        <f>DATE($M$2,$S$2,15)</f>
        <v>45762</v>
      </c>
      <c r="U9" s="66">
        <f>DATE($M$2,$S$2,16)</f>
        <v>45763</v>
      </c>
      <c r="V9" s="66">
        <f>DATE($M$2,$S$2,17)</f>
        <v>45764</v>
      </c>
      <c r="W9" s="66">
        <f>DATE($M$2,$S$2,18)</f>
        <v>45765</v>
      </c>
      <c r="X9" s="66">
        <f>DATE($M$2,$S$2,19)</f>
        <v>45766</v>
      </c>
      <c r="Y9" s="66">
        <f>DATE($M$2,$S$2,20)</f>
        <v>45767</v>
      </c>
      <c r="Z9" s="66">
        <f>DATE($M$2,$S$2,21)</f>
        <v>45768</v>
      </c>
      <c r="AA9" s="66">
        <f>DATE($M$2,$S$2,22)</f>
        <v>45769</v>
      </c>
      <c r="AB9" s="66">
        <f>DATE($M$2,$S$2,23)</f>
        <v>45770</v>
      </c>
      <c r="AC9" s="66">
        <f>DATE($M$2,$S$2,24)</f>
        <v>45771</v>
      </c>
      <c r="AD9" s="66">
        <f>DATE($M$2,$S$2,25)</f>
        <v>45772</v>
      </c>
      <c r="AE9" s="66">
        <f>DATE($M$2,$S$2,26)</f>
        <v>45773</v>
      </c>
      <c r="AF9" s="66">
        <f>DATE($M$2,$S$2,27)</f>
        <v>45774</v>
      </c>
      <c r="AG9" s="66">
        <f>DATE($M$2,$S$2,28)</f>
        <v>45775</v>
      </c>
      <c r="AH9" s="66">
        <f>IF(DAY(EOMONTH(F9,0))&lt;29,"",DATE($M$2,$S$2,29))</f>
        <v>45776</v>
      </c>
      <c r="AI9" s="66">
        <f>IF(DAY(EOMONTH(F9,0))&lt;30,"",DATE($M$2,$S$2,30))</f>
        <v>45777</v>
      </c>
      <c r="AJ9" s="66" t="str">
        <f>IF(DAY(EOMONTH(F9,0))&lt;31,"",DATE($M$2,$S$2,31))</f>
        <v/>
      </c>
      <c r="AK9" s="303"/>
      <c r="AL9" s="298"/>
      <c r="AM9" s="299"/>
      <c r="AN9" s="299"/>
    </row>
    <row r="10" spans="1:40" ht="15" customHeight="1">
      <c r="A10" s="290"/>
      <c r="B10" s="284"/>
      <c r="C10" s="289"/>
      <c r="D10" s="284"/>
      <c r="E10" s="291"/>
      <c r="F10" s="67">
        <f>DATE($M$2,$S$2,1)</f>
        <v>45748</v>
      </c>
      <c r="G10" s="67">
        <f>DATE($M$2,$S$2,2)</f>
        <v>45749</v>
      </c>
      <c r="H10" s="67">
        <f>DATE($M$2,$S$2,3)</f>
        <v>45750</v>
      </c>
      <c r="I10" s="67">
        <f>DATE($M$2,$S$2,4)</f>
        <v>45751</v>
      </c>
      <c r="J10" s="67">
        <f>DATE($M$2,$S$2,5)</f>
        <v>45752</v>
      </c>
      <c r="K10" s="67">
        <f>DATE($M$2,$S$2,6)</f>
        <v>45753</v>
      </c>
      <c r="L10" s="67">
        <f>DATE($M$2,$S$2,7)</f>
        <v>45754</v>
      </c>
      <c r="M10" s="67">
        <f>DATE($M$2,$S$2,8)</f>
        <v>45755</v>
      </c>
      <c r="N10" s="67">
        <f>DATE($M$2,$S$2,9)</f>
        <v>45756</v>
      </c>
      <c r="O10" s="67">
        <f>DATE($M$2,$S$2,10)</f>
        <v>45757</v>
      </c>
      <c r="P10" s="67">
        <f>DATE($M$2,$S$2,11)</f>
        <v>45758</v>
      </c>
      <c r="Q10" s="67">
        <f>DATE($M$2,$S$2,12)</f>
        <v>45759</v>
      </c>
      <c r="R10" s="67">
        <f>DATE($M$2,$S$2,13)</f>
        <v>45760</v>
      </c>
      <c r="S10" s="67">
        <f>DATE($M$2,$S$2,14)</f>
        <v>45761</v>
      </c>
      <c r="T10" s="67">
        <f>DATE($M$2,$S$2,15)</f>
        <v>45762</v>
      </c>
      <c r="U10" s="67">
        <f>DATE($M$2,$S$2,16)</f>
        <v>45763</v>
      </c>
      <c r="V10" s="67">
        <f>DATE($M$2,$S$2,17)</f>
        <v>45764</v>
      </c>
      <c r="W10" s="67">
        <f>DATE($M$2,$S$2,18)</f>
        <v>45765</v>
      </c>
      <c r="X10" s="67">
        <f>DATE($M$2,$S$2,19)</f>
        <v>45766</v>
      </c>
      <c r="Y10" s="67">
        <f>DATE($M$2,$S$2,20)</f>
        <v>45767</v>
      </c>
      <c r="Z10" s="67">
        <f>DATE($M$2,$S$2,21)</f>
        <v>45768</v>
      </c>
      <c r="AA10" s="67">
        <f>DATE($M$2,$S$2,22)</f>
        <v>45769</v>
      </c>
      <c r="AB10" s="67">
        <f>DATE($M$2,$S$2,23)</f>
        <v>45770</v>
      </c>
      <c r="AC10" s="67">
        <f>DATE($M$2,$S$2,24)</f>
        <v>45771</v>
      </c>
      <c r="AD10" s="67">
        <f>DATE($M$2,$S$2,25)</f>
        <v>45772</v>
      </c>
      <c r="AE10" s="67">
        <f>DATE($M$2,$S$2,26)</f>
        <v>45773</v>
      </c>
      <c r="AF10" s="67">
        <f>DATE($M$2,$S$2,27)</f>
        <v>45774</v>
      </c>
      <c r="AG10" s="67">
        <f>DATE($M$2,$S$2,28)</f>
        <v>45775</v>
      </c>
      <c r="AH10" s="67">
        <f>IF(DAY(EOMONTH(F10,0))&lt;29,"",DATE($M$2,$S$2,29))</f>
        <v>45776</v>
      </c>
      <c r="AI10" s="67">
        <f>IF(DAY(EOMONTH(F10,0))&lt;30,"",DATE($M$2,$S$2,30))</f>
        <v>45777</v>
      </c>
      <c r="AJ10" s="67" t="str">
        <f>IF(DAY(EOMONTH(F10,0))&lt;31,"",DATE($M$2,$S$2,31))</f>
        <v/>
      </c>
      <c r="AK10" s="303"/>
      <c r="AL10" s="298"/>
      <c r="AM10" s="299"/>
      <c r="AN10" s="299"/>
    </row>
    <row r="11" spans="1:40" ht="18" customHeight="1">
      <c r="A11" s="77">
        <v>1</v>
      </c>
      <c r="B11" s="152" t="s">
        <v>110</v>
      </c>
      <c r="C11" s="87" t="s">
        <v>182</v>
      </c>
      <c r="D11" s="111"/>
      <c r="E11" s="112"/>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73">
        <f>+SUM(F11:AJ11)</f>
        <v>0</v>
      </c>
      <c r="AL11" s="74">
        <f>IF($AK$3="４週",AK11/4,AK11/(DAY(EOMONTH($F$9,0))/7))</f>
        <v>0</v>
      </c>
      <c r="AM11" s="283"/>
      <c r="AN11" s="283"/>
    </row>
    <row r="12" spans="1:40" ht="18" customHeight="1">
      <c r="A12" s="77">
        <v>2</v>
      </c>
      <c r="B12" s="110" t="s">
        <v>113</v>
      </c>
      <c r="C12" s="87" t="s">
        <v>183</v>
      </c>
      <c r="D12" s="111"/>
      <c r="E12" s="112"/>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73">
        <f t="shared" ref="AK12:AK31" si="0">+SUM(F12:AJ12)</f>
        <v>0</v>
      </c>
      <c r="AL12" s="74">
        <f>IF($AK$3="４週",AK12/4,AK12/(DAY(EOMONTH($F$9,0))/7))</f>
        <v>0</v>
      </c>
      <c r="AM12" s="283"/>
      <c r="AN12" s="283"/>
    </row>
    <row r="13" spans="1:40" ht="18" customHeight="1">
      <c r="A13" s="77">
        <v>3</v>
      </c>
      <c r="B13" s="110"/>
      <c r="C13" s="87"/>
      <c r="D13" s="111"/>
      <c r="E13" s="112"/>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73">
        <f t="shared" si="0"/>
        <v>0</v>
      </c>
      <c r="AL13" s="74">
        <f>IF($AK$3="４週",AK13/4,AK13/(DAY(EOMONTH($F$9,0))/7))</f>
        <v>0</v>
      </c>
      <c r="AM13" s="283"/>
      <c r="AN13" s="283"/>
    </row>
    <row r="14" spans="1:40" ht="18" customHeight="1">
      <c r="A14" s="77">
        <v>4</v>
      </c>
      <c r="B14" s="110"/>
      <c r="C14" s="87"/>
      <c r="D14" s="111"/>
      <c r="E14" s="112"/>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73">
        <f t="shared" si="0"/>
        <v>0</v>
      </c>
      <c r="AL14" s="74">
        <f>IF($AK$3="４週",AK14/4,AK14/(DAY(EOMONTH($F$9,0))/7))</f>
        <v>0</v>
      </c>
      <c r="AM14" s="283"/>
      <c r="AN14" s="283"/>
    </row>
    <row r="15" spans="1:40" ht="18" customHeight="1">
      <c r="A15" s="77">
        <v>5</v>
      </c>
      <c r="B15" s="110"/>
      <c r="C15" s="87"/>
      <c r="D15" s="111"/>
      <c r="E15" s="112"/>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73">
        <f t="shared" si="0"/>
        <v>0</v>
      </c>
      <c r="AL15" s="74">
        <f t="shared" ref="AL15:AL30" si="1">IF($AK$3="４週",AK15/4,AK15/(DAY(EOMONTH($F$9,0))/7))</f>
        <v>0</v>
      </c>
      <c r="AM15" s="283"/>
      <c r="AN15" s="283"/>
    </row>
    <row r="16" spans="1:40" ht="18" customHeight="1">
      <c r="A16" s="77">
        <v>6</v>
      </c>
      <c r="B16" s="110"/>
      <c r="C16" s="87"/>
      <c r="D16" s="111"/>
      <c r="E16" s="112"/>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73">
        <f t="shared" si="0"/>
        <v>0</v>
      </c>
      <c r="AL16" s="74">
        <f t="shared" si="1"/>
        <v>0</v>
      </c>
      <c r="AM16" s="283"/>
      <c r="AN16" s="283"/>
    </row>
    <row r="17" spans="1:40" ht="18" customHeight="1">
      <c r="A17" s="77">
        <v>7</v>
      </c>
      <c r="B17" s="110"/>
      <c r="C17" s="87"/>
      <c r="D17" s="111"/>
      <c r="E17" s="1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73">
        <f t="shared" si="0"/>
        <v>0</v>
      </c>
      <c r="AL17" s="74">
        <f t="shared" si="1"/>
        <v>0</v>
      </c>
      <c r="AM17" s="283"/>
      <c r="AN17" s="283"/>
    </row>
    <row r="18" spans="1:40" ht="18" customHeight="1">
      <c r="A18" s="77">
        <v>8</v>
      </c>
      <c r="B18" s="110"/>
      <c r="C18" s="87"/>
      <c r="D18" s="111"/>
      <c r="E18" s="112"/>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73">
        <f t="shared" si="0"/>
        <v>0</v>
      </c>
      <c r="AL18" s="74">
        <f t="shared" si="1"/>
        <v>0</v>
      </c>
      <c r="AM18" s="283"/>
      <c r="AN18" s="283"/>
    </row>
    <row r="19" spans="1:40" ht="18" customHeight="1">
      <c r="A19" s="77">
        <v>9</v>
      </c>
      <c r="B19" s="110"/>
      <c r="C19" s="87"/>
      <c r="D19" s="111"/>
      <c r="E19" s="112"/>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73">
        <f t="shared" si="0"/>
        <v>0</v>
      </c>
      <c r="AL19" s="74">
        <f t="shared" si="1"/>
        <v>0</v>
      </c>
      <c r="AM19" s="283"/>
      <c r="AN19" s="283"/>
    </row>
    <row r="20" spans="1:40" ht="18" customHeight="1">
      <c r="A20" s="77">
        <v>10</v>
      </c>
      <c r="B20" s="110"/>
      <c r="C20" s="87"/>
      <c r="D20" s="111"/>
      <c r="E20" s="112"/>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73">
        <f t="shared" si="0"/>
        <v>0</v>
      </c>
      <c r="AL20" s="74">
        <f t="shared" si="1"/>
        <v>0</v>
      </c>
      <c r="AM20" s="283"/>
      <c r="AN20" s="283"/>
    </row>
    <row r="21" spans="1:40" ht="18" customHeight="1">
      <c r="A21" s="77">
        <v>11</v>
      </c>
      <c r="B21" s="110"/>
      <c r="C21" s="87"/>
      <c r="D21" s="111"/>
      <c r="E21" s="112"/>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73">
        <f t="shared" si="0"/>
        <v>0</v>
      </c>
      <c r="AL21" s="74">
        <f t="shared" si="1"/>
        <v>0</v>
      </c>
      <c r="AM21" s="283"/>
      <c r="AN21" s="283"/>
    </row>
    <row r="22" spans="1:40" ht="18" customHeight="1">
      <c r="A22" s="77">
        <v>12</v>
      </c>
      <c r="B22" s="110"/>
      <c r="C22" s="87"/>
      <c r="D22" s="111"/>
      <c r="E22" s="112"/>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73">
        <f t="shared" si="0"/>
        <v>0</v>
      </c>
      <c r="AL22" s="74">
        <f t="shared" si="1"/>
        <v>0</v>
      </c>
      <c r="AM22" s="283"/>
      <c r="AN22" s="283"/>
    </row>
    <row r="23" spans="1:40" ht="18" customHeight="1">
      <c r="A23" s="77">
        <v>13</v>
      </c>
      <c r="B23" s="110"/>
      <c r="C23" s="87"/>
      <c r="D23" s="111"/>
      <c r="E23" s="112"/>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73">
        <f t="shared" si="0"/>
        <v>0</v>
      </c>
      <c r="AL23" s="74">
        <f t="shared" si="1"/>
        <v>0</v>
      </c>
      <c r="AM23" s="283"/>
      <c r="AN23" s="283"/>
    </row>
    <row r="24" spans="1:40" ht="18" customHeight="1">
      <c r="A24" s="77">
        <v>14</v>
      </c>
      <c r="B24" s="110"/>
      <c r="C24" s="87"/>
      <c r="D24" s="111"/>
      <c r="E24" s="112"/>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73">
        <f t="shared" si="0"/>
        <v>0</v>
      </c>
      <c r="AL24" s="74">
        <f t="shared" si="1"/>
        <v>0</v>
      </c>
      <c r="AM24" s="283"/>
      <c r="AN24" s="283"/>
    </row>
    <row r="25" spans="1:40" ht="18" customHeight="1">
      <c r="A25" s="77">
        <v>15</v>
      </c>
      <c r="B25" s="110"/>
      <c r="C25" s="87"/>
      <c r="D25" s="111"/>
      <c r="E25" s="112"/>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73">
        <f t="shared" si="0"/>
        <v>0</v>
      </c>
      <c r="AL25" s="74">
        <f t="shared" si="1"/>
        <v>0</v>
      </c>
      <c r="AM25" s="283"/>
      <c r="AN25" s="283"/>
    </row>
    <row r="26" spans="1:40" ht="18" customHeight="1">
      <c r="A26" s="77">
        <v>16</v>
      </c>
      <c r="B26" s="110"/>
      <c r="C26" s="87"/>
      <c r="D26" s="111"/>
      <c r="E26" s="112"/>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73">
        <f t="shared" si="0"/>
        <v>0</v>
      </c>
      <c r="AL26" s="74">
        <f t="shared" si="1"/>
        <v>0</v>
      </c>
      <c r="AM26" s="283"/>
      <c r="AN26" s="283"/>
    </row>
    <row r="27" spans="1:40" ht="18" customHeight="1">
      <c r="A27" s="77">
        <v>17</v>
      </c>
      <c r="B27" s="110"/>
      <c r="C27" s="87"/>
      <c r="D27" s="111"/>
      <c r="E27" s="112"/>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73">
        <f t="shared" si="0"/>
        <v>0</v>
      </c>
      <c r="AL27" s="74">
        <f t="shared" si="1"/>
        <v>0</v>
      </c>
      <c r="AM27" s="283"/>
      <c r="AN27" s="283"/>
    </row>
    <row r="28" spans="1:40" ht="18" customHeight="1">
      <c r="A28" s="77">
        <v>18</v>
      </c>
      <c r="B28" s="110"/>
      <c r="C28" s="87"/>
      <c r="D28" s="111"/>
      <c r="E28" s="112"/>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73">
        <f t="shared" si="0"/>
        <v>0</v>
      </c>
      <c r="AL28" s="74">
        <f t="shared" si="1"/>
        <v>0</v>
      </c>
      <c r="AM28" s="283"/>
      <c r="AN28" s="283"/>
    </row>
    <row r="29" spans="1:40" ht="18" customHeight="1">
      <c r="A29" s="77">
        <v>19</v>
      </c>
      <c r="B29" s="110"/>
      <c r="C29" s="87"/>
      <c r="D29" s="111"/>
      <c r="E29" s="112"/>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73">
        <f t="shared" si="0"/>
        <v>0</v>
      </c>
      <c r="AL29" s="74">
        <f t="shared" si="1"/>
        <v>0</v>
      </c>
      <c r="AM29" s="283"/>
      <c r="AN29" s="283"/>
    </row>
    <row r="30" spans="1:40" ht="18" customHeight="1">
      <c r="A30" s="77">
        <v>20</v>
      </c>
      <c r="B30" s="110"/>
      <c r="C30" s="87"/>
      <c r="D30" s="111"/>
      <c r="E30" s="112"/>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73">
        <f t="shared" si="0"/>
        <v>0</v>
      </c>
      <c r="AL30" s="74">
        <f t="shared" si="1"/>
        <v>0</v>
      </c>
      <c r="AM30" s="283"/>
      <c r="AN30" s="283"/>
    </row>
    <row r="31" spans="1:40" ht="18" customHeight="1">
      <c r="A31" s="291" t="s">
        <v>94</v>
      </c>
      <c r="B31" s="292"/>
      <c r="C31" s="292"/>
      <c r="D31" s="292"/>
      <c r="E31" s="292"/>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86"/>
      <c r="AN31" s="286"/>
    </row>
    <row r="32" spans="1:40" ht="18" customHeight="1">
      <c r="A32" s="292" t="s">
        <v>96</v>
      </c>
      <c r="B32" s="292"/>
      <c r="C32" s="292"/>
      <c r="D32" s="292"/>
      <c r="E32" s="293"/>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86"/>
      <c r="AN32" s="286"/>
    </row>
    <row r="33" spans="1:43" s="71" customFormat="1" ht="15" customHeight="1">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3"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3" s="71" customFormat="1" ht="21" customHeight="1">
      <c r="A35" s="107" t="s">
        <v>197</v>
      </c>
      <c r="B35" s="68"/>
      <c r="C35" s="68"/>
      <c r="D35" s="68"/>
      <c r="E35" s="68"/>
      <c r="F35" s="68"/>
      <c r="G35" s="69"/>
      <c r="H35" s="69"/>
      <c r="I35" s="69"/>
      <c r="J35" s="69"/>
      <c r="K35" s="69"/>
      <c r="L35" s="69"/>
      <c r="M35" s="69"/>
      <c r="N35" s="69"/>
      <c r="O35" s="69"/>
      <c r="AM35" s="68"/>
      <c r="AN35" s="70"/>
    </row>
    <row r="36" spans="1:43" s="71" customFormat="1" ht="24.95" customHeight="1">
      <c r="A36" s="314"/>
      <c r="B36" s="314"/>
      <c r="C36" s="314"/>
      <c r="D36" s="103">
        <v>4</v>
      </c>
      <c r="E36" s="103">
        <v>5</v>
      </c>
      <c r="F36" s="320">
        <v>6</v>
      </c>
      <c r="G36" s="320"/>
      <c r="H36" s="320"/>
      <c r="I36" s="320">
        <v>7</v>
      </c>
      <c r="J36" s="320"/>
      <c r="K36" s="320"/>
      <c r="L36" s="320">
        <v>8</v>
      </c>
      <c r="M36" s="320"/>
      <c r="N36" s="320"/>
      <c r="O36" s="320">
        <v>9</v>
      </c>
      <c r="P36" s="320"/>
      <c r="Q36" s="320"/>
      <c r="R36" s="320">
        <v>10</v>
      </c>
      <c r="S36" s="320"/>
      <c r="T36" s="320"/>
      <c r="U36" s="320">
        <v>11</v>
      </c>
      <c r="V36" s="320"/>
      <c r="W36" s="320"/>
      <c r="X36" s="320">
        <v>12</v>
      </c>
      <c r="Y36" s="320"/>
      <c r="Z36" s="320"/>
      <c r="AA36" s="320">
        <v>1</v>
      </c>
      <c r="AB36" s="320"/>
      <c r="AC36" s="320"/>
      <c r="AD36" s="320">
        <v>2</v>
      </c>
      <c r="AE36" s="320"/>
      <c r="AF36" s="320"/>
      <c r="AG36" s="320">
        <v>3</v>
      </c>
      <c r="AH36" s="320"/>
      <c r="AI36" s="320"/>
      <c r="AJ36" s="314" t="s">
        <v>147</v>
      </c>
      <c r="AK36" s="314"/>
      <c r="AL36" s="117" t="s">
        <v>200</v>
      </c>
      <c r="AM36"/>
      <c r="AN36"/>
      <c r="AO36"/>
      <c r="AP36"/>
      <c r="AQ36"/>
    </row>
    <row r="37" spans="1:43" s="71" customFormat="1" ht="18" customHeight="1">
      <c r="A37" s="323" t="s">
        <v>205</v>
      </c>
      <c r="B37" s="323"/>
      <c r="C37" s="323"/>
      <c r="D37" s="132">
        <f>SUM(D40:D43)</f>
        <v>1740</v>
      </c>
      <c r="E37" s="132">
        <f>SUM(E40:E43)</f>
        <v>1631</v>
      </c>
      <c r="F37" s="324">
        <f>SUM(F40:H43)</f>
        <v>1740</v>
      </c>
      <c r="G37" s="324"/>
      <c r="H37" s="324"/>
      <c r="I37" s="324">
        <f>SUM(I40:K43)</f>
        <v>1827</v>
      </c>
      <c r="J37" s="324"/>
      <c r="K37" s="324"/>
      <c r="L37" s="324">
        <f>SUM(L40:N43)</f>
        <v>1827</v>
      </c>
      <c r="M37" s="324"/>
      <c r="N37" s="324"/>
      <c r="O37" s="324">
        <f>SUM(O40:Q43)</f>
        <v>1653</v>
      </c>
      <c r="P37" s="324"/>
      <c r="Q37" s="324"/>
      <c r="R37" s="324">
        <f>SUM(R40:T43)</f>
        <v>1740</v>
      </c>
      <c r="S37" s="324"/>
      <c r="T37" s="324"/>
      <c r="U37" s="324">
        <f>SUM(U40:W43)</f>
        <v>1740</v>
      </c>
      <c r="V37" s="324"/>
      <c r="W37" s="324"/>
      <c r="X37" s="324">
        <f>SUM(X40:Z43)</f>
        <v>1653</v>
      </c>
      <c r="Y37" s="324"/>
      <c r="Z37" s="324"/>
      <c r="AA37" s="324">
        <f>SUM(AA40:AC43)</f>
        <v>1653</v>
      </c>
      <c r="AB37" s="324"/>
      <c r="AC37" s="324"/>
      <c r="AD37" s="324">
        <f>SUM(AD40:AF43)</f>
        <v>1653</v>
      </c>
      <c r="AE37" s="324"/>
      <c r="AF37" s="324"/>
      <c r="AG37" s="324">
        <f>SUM(AG40:AI43)</f>
        <v>1740</v>
      </c>
      <c r="AH37" s="324"/>
      <c r="AI37" s="324"/>
      <c r="AJ37" s="322">
        <f t="shared" ref="AJ37:AJ43" si="3">SUM(D37:AI37)</f>
        <v>20597</v>
      </c>
      <c r="AK37" s="322"/>
      <c r="AL37" s="136">
        <f>ROUNDUP(AJ37/AJ44,1)</f>
        <v>87</v>
      </c>
      <c r="AM37"/>
      <c r="AN37"/>
      <c r="AO37"/>
      <c r="AP37"/>
      <c r="AQ37"/>
    </row>
    <row r="38" spans="1:43" ht="18" customHeight="1">
      <c r="A38" s="140" t="s">
        <v>226</v>
      </c>
      <c r="B38" s="141"/>
      <c r="C38" s="142"/>
      <c r="D38" s="133">
        <v>50</v>
      </c>
      <c r="E38" s="133">
        <v>45</v>
      </c>
      <c r="F38" s="321">
        <v>50</v>
      </c>
      <c r="G38" s="321"/>
      <c r="H38" s="321"/>
      <c r="I38" s="321">
        <v>50</v>
      </c>
      <c r="J38" s="321"/>
      <c r="K38" s="321"/>
      <c r="L38" s="321">
        <v>50</v>
      </c>
      <c r="M38" s="321"/>
      <c r="N38" s="321"/>
      <c r="O38" s="321">
        <v>45</v>
      </c>
      <c r="P38" s="321"/>
      <c r="Q38" s="321"/>
      <c r="R38" s="321">
        <v>50</v>
      </c>
      <c r="S38" s="321"/>
      <c r="T38" s="321"/>
      <c r="U38" s="321">
        <v>50</v>
      </c>
      <c r="V38" s="321"/>
      <c r="W38" s="321"/>
      <c r="X38" s="321">
        <v>45</v>
      </c>
      <c r="Y38" s="321"/>
      <c r="Z38" s="321"/>
      <c r="AA38" s="321">
        <v>45</v>
      </c>
      <c r="AB38" s="321"/>
      <c r="AC38" s="321"/>
      <c r="AD38" s="321">
        <v>45</v>
      </c>
      <c r="AE38" s="321"/>
      <c r="AF38" s="321"/>
      <c r="AG38" s="321">
        <v>50</v>
      </c>
      <c r="AH38" s="321"/>
      <c r="AI38" s="321"/>
      <c r="AJ38" s="285">
        <f t="shared" si="3"/>
        <v>575</v>
      </c>
      <c r="AK38" s="285"/>
      <c r="AL38" s="137">
        <f t="shared" ref="AL38:AL43" si="4">ROUNDUP(AJ38/$AJ$44,1)</f>
        <v>2.5</v>
      </c>
      <c r="AM38"/>
      <c r="AN38"/>
      <c r="AO38"/>
      <c r="AP38"/>
      <c r="AQ38"/>
    </row>
    <row r="39" spans="1:43" ht="18" customHeight="1">
      <c r="A39" s="140" t="s">
        <v>206</v>
      </c>
      <c r="B39" s="141"/>
      <c r="C39" s="142"/>
      <c r="D39" s="133">
        <v>50</v>
      </c>
      <c r="E39" s="133">
        <v>50</v>
      </c>
      <c r="F39" s="321">
        <v>50</v>
      </c>
      <c r="G39" s="321"/>
      <c r="H39" s="321"/>
      <c r="I39" s="321">
        <v>55</v>
      </c>
      <c r="J39" s="321"/>
      <c r="K39" s="321"/>
      <c r="L39" s="321">
        <v>55</v>
      </c>
      <c r="M39" s="321"/>
      <c r="N39" s="321"/>
      <c r="O39" s="321">
        <v>50</v>
      </c>
      <c r="P39" s="321"/>
      <c r="Q39" s="321"/>
      <c r="R39" s="321">
        <v>50</v>
      </c>
      <c r="S39" s="321"/>
      <c r="T39" s="321"/>
      <c r="U39" s="321">
        <v>50</v>
      </c>
      <c r="V39" s="321"/>
      <c r="W39" s="321"/>
      <c r="X39" s="321">
        <v>50</v>
      </c>
      <c r="Y39" s="321"/>
      <c r="Z39" s="321"/>
      <c r="AA39" s="321">
        <v>50</v>
      </c>
      <c r="AB39" s="321"/>
      <c r="AC39" s="321"/>
      <c r="AD39" s="321">
        <v>50</v>
      </c>
      <c r="AE39" s="321"/>
      <c r="AF39" s="321"/>
      <c r="AG39" s="321">
        <v>50</v>
      </c>
      <c r="AH39" s="321"/>
      <c r="AI39" s="321"/>
      <c r="AJ39" s="285">
        <f t="shared" si="3"/>
        <v>610</v>
      </c>
      <c r="AK39" s="285"/>
      <c r="AL39" s="137">
        <f t="shared" si="4"/>
        <v>2.6</v>
      </c>
      <c r="AM39"/>
      <c r="AN39"/>
      <c r="AO39"/>
      <c r="AP39"/>
      <c r="AQ39"/>
    </row>
    <row r="40" spans="1:43" s="71" customFormat="1" ht="18" customHeight="1">
      <c r="A40" s="128" t="s">
        <v>207</v>
      </c>
      <c r="B40" s="129"/>
      <c r="C40" s="130"/>
      <c r="D40" s="133">
        <v>100</v>
      </c>
      <c r="E40" s="133">
        <v>95</v>
      </c>
      <c r="F40" s="321">
        <v>100</v>
      </c>
      <c r="G40" s="321"/>
      <c r="H40" s="321"/>
      <c r="I40" s="321">
        <v>105</v>
      </c>
      <c r="J40" s="321"/>
      <c r="K40" s="321"/>
      <c r="L40" s="321">
        <v>105</v>
      </c>
      <c r="M40" s="321"/>
      <c r="N40" s="321"/>
      <c r="O40" s="321">
        <v>95</v>
      </c>
      <c r="P40" s="321"/>
      <c r="Q40" s="321"/>
      <c r="R40" s="321">
        <v>100</v>
      </c>
      <c r="S40" s="321"/>
      <c r="T40" s="321"/>
      <c r="U40" s="321">
        <v>100</v>
      </c>
      <c r="V40" s="321"/>
      <c r="W40" s="321"/>
      <c r="X40" s="321">
        <v>95</v>
      </c>
      <c r="Y40" s="321"/>
      <c r="Z40" s="321"/>
      <c r="AA40" s="321">
        <v>95</v>
      </c>
      <c r="AB40" s="321"/>
      <c r="AC40" s="321"/>
      <c r="AD40" s="321">
        <v>95</v>
      </c>
      <c r="AE40" s="321"/>
      <c r="AF40" s="321"/>
      <c r="AG40" s="321">
        <v>100</v>
      </c>
      <c r="AH40" s="321"/>
      <c r="AI40" s="321"/>
      <c r="AJ40" s="322">
        <f t="shared" si="3"/>
        <v>1185</v>
      </c>
      <c r="AK40" s="322"/>
      <c r="AL40" s="136">
        <f t="shared" si="4"/>
        <v>5</v>
      </c>
      <c r="AM40"/>
      <c r="AN40"/>
      <c r="AO40"/>
      <c r="AP40"/>
      <c r="AQ40"/>
    </row>
    <row r="41" spans="1:43" s="71" customFormat="1" ht="18" customHeight="1">
      <c r="A41" s="128" t="s">
        <v>208</v>
      </c>
      <c r="B41" s="129"/>
      <c r="C41" s="130"/>
      <c r="D41" s="133">
        <v>100</v>
      </c>
      <c r="E41" s="133">
        <v>95</v>
      </c>
      <c r="F41" s="321">
        <v>100</v>
      </c>
      <c r="G41" s="321"/>
      <c r="H41" s="321"/>
      <c r="I41" s="321">
        <v>105</v>
      </c>
      <c r="J41" s="321"/>
      <c r="K41" s="321"/>
      <c r="L41" s="321">
        <v>105</v>
      </c>
      <c r="M41" s="321"/>
      <c r="N41" s="321"/>
      <c r="O41" s="321">
        <v>95</v>
      </c>
      <c r="P41" s="321"/>
      <c r="Q41" s="321"/>
      <c r="R41" s="321">
        <v>100</v>
      </c>
      <c r="S41" s="321"/>
      <c r="T41" s="321"/>
      <c r="U41" s="321">
        <v>100</v>
      </c>
      <c r="V41" s="321"/>
      <c r="W41" s="321"/>
      <c r="X41" s="321">
        <v>95</v>
      </c>
      <c r="Y41" s="321"/>
      <c r="Z41" s="321"/>
      <c r="AA41" s="321">
        <v>95</v>
      </c>
      <c r="AB41" s="321"/>
      <c r="AC41" s="321"/>
      <c r="AD41" s="321">
        <v>95</v>
      </c>
      <c r="AE41" s="321"/>
      <c r="AF41" s="321"/>
      <c r="AG41" s="321">
        <v>100</v>
      </c>
      <c r="AH41" s="321"/>
      <c r="AI41" s="321"/>
      <c r="AJ41" s="322">
        <f t="shared" si="3"/>
        <v>1185</v>
      </c>
      <c r="AK41" s="322"/>
      <c r="AL41" s="136">
        <f t="shared" si="4"/>
        <v>5</v>
      </c>
      <c r="AM41"/>
      <c r="AN41"/>
      <c r="AO41"/>
      <c r="AP41"/>
      <c r="AQ41"/>
    </row>
    <row r="42" spans="1:43" s="71" customFormat="1" ht="18" customHeight="1">
      <c r="A42" s="128" t="s">
        <v>209</v>
      </c>
      <c r="B42" s="129"/>
      <c r="C42" s="130"/>
      <c r="D42" s="133">
        <v>140</v>
      </c>
      <c r="E42" s="133">
        <v>131</v>
      </c>
      <c r="F42" s="321">
        <v>140</v>
      </c>
      <c r="G42" s="321"/>
      <c r="H42" s="321"/>
      <c r="I42" s="321">
        <v>147</v>
      </c>
      <c r="J42" s="321"/>
      <c r="K42" s="321"/>
      <c r="L42" s="321">
        <v>147</v>
      </c>
      <c r="M42" s="321"/>
      <c r="N42" s="321"/>
      <c r="O42" s="321">
        <v>133</v>
      </c>
      <c r="P42" s="321"/>
      <c r="Q42" s="321"/>
      <c r="R42" s="321">
        <v>140</v>
      </c>
      <c r="S42" s="321"/>
      <c r="T42" s="321"/>
      <c r="U42" s="321">
        <v>140</v>
      </c>
      <c r="V42" s="321"/>
      <c r="W42" s="321"/>
      <c r="X42" s="321">
        <v>133</v>
      </c>
      <c r="Y42" s="321"/>
      <c r="Z42" s="321"/>
      <c r="AA42" s="321">
        <v>133</v>
      </c>
      <c r="AB42" s="321"/>
      <c r="AC42" s="321"/>
      <c r="AD42" s="321">
        <v>133</v>
      </c>
      <c r="AE42" s="321"/>
      <c r="AF42" s="321"/>
      <c r="AG42" s="321">
        <v>140</v>
      </c>
      <c r="AH42" s="321"/>
      <c r="AI42" s="321"/>
      <c r="AJ42" s="322">
        <f t="shared" si="3"/>
        <v>1657</v>
      </c>
      <c r="AK42" s="322"/>
      <c r="AL42" s="136">
        <f t="shared" si="4"/>
        <v>7</v>
      </c>
      <c r="AM42"/>
      <c r="AN42"/>
      <c r="AO42"/>
      <c r="AP42"/>
      <c r="AQ42"/>
    </row>
    <row r="43" spans="1:43" s="71" customFormat="1" ht="18" customHeight="1">
      <c r="A43" s="317" t="s">
        <v>210</v>
      </c>
      <c r="B43" s="318"/>
      <c r="C43" s="319"/>
      <c r="D43" s="133">
        <v>1400</v>
      </c>
      <c r="E43" s="133">
        <v>1310</v>
      </c>
      <c r="F43" s="321">
        <v>1400</v>
      </c>
      <c r="G43" s="321"/>
      <c r="H43" s="321"/>
      <c r="I43" s="321">
        <v>1470</v>
      </c>
      <c r="J43" s="321"/>
      <c r="K43" s="321"/>
      <c r="L43" s="321">
        <v>1470</v>
      </c>
      <c r="M43" s="321"/>
      <c r="N43" s="321"/>
      <c r="O43" s="321">
        <v>1330</v>
      </c>
      <c r="P43" s="321"/>
      <c r="Q43" s="321"/>
      <c r="R43" s="321">
        <v>1400</v>
      </c>
      <c r="S43" s="321"/>
      <c r="T43" s="321"/>
      <c r="U43" s="321">
        <v>1400</v>
      </c>
      <c r="V43" s="321"/>
      <c r="W43" s="321"/>
      <c r="X43" s="321">
        <v>1330</v>
      </c>
      <c r="Y43" s="321"/>
      <c r="Z43" s="321"/>
      <c r="AA43" s="321">
        <v>1330</v>
      </c>
      <c r="AB43" s="321"/>
      <c r="AC43" s="321"/>
      <c r="AD43" s="321">
        <v>1330</v>
      </c>
      <c r="AE43" s="321"/>
      <c r="AF43" s="321"/>
      <c r="AG43" s="321">
        <v>1400</v>
      </c>
      <c r="AH43" s="321"/>
      <c r="AI43" s="321"/>
      <c r="AJ43" s="322">
        <f t="shared" si="3"/>
        <v>16570</v>
      </c>
      <c r="AK43" s="322"/>
      <c r="AL43" s="136">
        <f t="shared" si="4"/>
        <v>70</v>
      </c>
      <c r="AM43"/>
      <c r="AN43"/>
      <c r="AO43"/>
      <c r="AP43"/>
      <c r="AQ43"/>
    </row>
    <row r="44" spans="1:43" s="71" customFormat="1" ht="18" customHeight="1">
      <c r="A44" s="323" t="s">
        <v>198</v>
      </c>
      <c r="B44" s="323"/>
      <c r="C44" s="323"/>
      <c r="D44" s="133">
        <v>20</v>
      </c>
      <c r="E44" s="133">
        <v>19</v>
      </c>
      <c r="F44" s="321">
        <v>20</v>
      </c>
      <c r="G44" s="321"/>
      <c r="H44" s="321"/>
      <c r="I44" s="321">
        <v>21</v>
      </c>
      <c r="J44" s="321"/>
      <c r="K44" s="321"/>
      <c r="L44" s="321">
        <v>21</v>
      </c>
      <c r="M44" s="321"/>
      <c r="N44" s="321"/>
      <c r="O44" s="321">
        <v>19</v>
      </c>
      <c r="P44" s="321"/>
      <c r="Q44" s="321"/>
      <c r="R44" s="321">
        <v>20</v>
      </c>
      <c r="S44" s="321"/>
      <c r="T44" s="321"/>
      <c r="U44" s="321">
        <v>20</v>
      </c>
      <c r="V44" s="321"/>
      <c r="W44" s="321"/>
      <c r="X44" s="321">
        <v>19</v>
      </c>
      <c r="Y44" s="321"/>
      <c r="Z44" s="321"/>
      <c r="AA44" s="321">
        <v>19</v>
      </c>
      <c r="AB44" s="321"/>
      <c r="AC44" s="321"/>
      <c r="AD44" s="321">
        <v>19</v>
      </c>
      <c r="AE44" s="321"/>
      <c r="AF44" s="321"/>
      <c r="AG44" s="321">
        <v>20</v>
      </c>
      <c r="AH44" s="321"/>
      <c r="AI44" s="321"/>
      <c r="AJ44" s="322">
        <f>+SUM(D44:AI44)</f>
        <v>237</v>
      </c>
      <c r="AK44" s="322"/>
      <c r="AL44" s="118"/>
      <c r="AM44"/>
      <c r="AN44"/>
      <c r="AO44"/>
      <c r="AP44"/>
      <c r="AQ44"/>
    </row>
    <row r="45" spans="1:43" s="71" customFormat="1" ht="5.0999999999999996" customHeight="1">
      <c r="A45" s="114"/>
      <c r="B45" s="114"/>
      <c r="C45" s="114"/>
      <c r="D45"/>
      <c r="E45"/>
      <c r="F45"/>
      <c r="G45"/>
      <c r="H45"/>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115"/>
      <c r="AH45" s="115"/>
      <c r="AI45" s="115"/>
      <c r="AJ45" s="116"/>
      <c r="AK45" s="69"/>
      <c r="AL45" s="68"/>
      <c r="AM45" s="68"/>
      <c r="AN45" s="70"/>
    </row>
    <row r="46" spans="1:43" s="71" customFormat="1" ht="18" customHeight="1">
      <c r="A46" s="107" t="s">
        <v>199</v>
      </c>
      <c r="B46" s="69"/>
      <c r="D46" s="69"/>
      <c r="E46" s="69"/>
      <c r="F46" s="69"/>
      <c r="G46" s="69"/>
      <c r="H46" s="69"/>
      <c r="I46" s="69"/>
      <c r="J46" s="69"/>
      <c r="K46" s="69"/>
      <c r="L46" s="69"/>
      <c r="M46" s="69"/>
      <c r="N46" s="69"/>
      <c r="O46" s="69"/>
      <c r="P46" s="69"/>
      <c r="Q46" s="69"/>
      <c r="R46" s="69"/>
      <c r="S46" s="69"/>
      <c r="T46" s="69"/>
      <c r="U46" s="69"/>
      <c r="V46" s="69"/>
      <c r="W46" s="68"/>
      <c r="X46" s="69"/>
      <c r="Y46" s="69"/>
      <c r="Z46" s="69"/>
      <c r="AA46" s="69"/>
      <c r="AB46" s="69"/>
      <c r="AC46" s="69"/>
      <c r="AD46" s="69"/>
      <c r="AE46" s="69"/>
      <c r="AF46" s="69"/>
      <c r="AG46" s="115"/>
      <c r="AH46" s="115"/>
      <c r="AI46" s="115"/>
      <c r="AJ46" s="116"/>
      <c r="AK46" s="69"/>
      <c r="AL46" s="68"/>
      <c r="AM46" s="68"/>
      <c r="AN46" s="70"/>
    </row>
    <row r="47" spans="1:43" s="71" customFormat="1" ht="45" customHeight="1">
      <c r="A47" s="314" t="s">
        <v>194</v>
      </c>
      <c r="B47" s="314"/>
      <c r="C47" s="314" t="s">
        <v>113</v>
      </c>
      <c r="D47" s="314"/>
      <c r="E47" s="315" t="s">
        <v>124</v>
      </c>
      <c r="F47" s="315"/>
      <c r="G47" s="315"/>
      <c r="H47" s="315"/>
      <c r="I47"/>
      <c r="J47"/>
      <c r="K47"/>
      <c r="L47"/>
      <c r="M47"/>
      <c r="N47"/>
      <c r="O47"/>
      <c r="P47"/>
      <c r="Q47"/>
      <c r="R47"/>
      <c r="S47"/>
      <c r="T47"/>
      <c r="U47"/>
      <c r="W47" s="68"/>
      <c r="X47" s="69"/>
      <c r="Y47" s="69"/>
      <c r="Z47" s="69"/>
      <c r="AA47" s="69"/>
      <c r="AB47" s="69"/>
      <c r="AC47" s="69"/>
      <c r="AD47" s="69"/>
      <c r="AE47" s="69"/>
      <c r="AF47" s="69"/>
      <c r="AG47" s="115"/>
      <c r="AH47" s="115"/>
      <c r="AI47" s="115"/>
      <c r="AJ47" s="116"/>
      <c r="AK47" s="69"/>
      <c r="AL47" s="68"/>
      <c r="AM47" s="68"/>
      <c r="AN47" s="70"/>
    </row>
    <row r="48" spans="1:43" s="71" customFormat="1" ht="18" customHeight="1">
      <c r="A48" s="315" t="s">
        <v>201</v>
      </c>
      <c r="B48" s="315"/>
      <c r="C48" s="324">
        <f>ROUNDDOWN(IF(AL37&lt;=30,1,1+ROUNDUP((AL37-30)/30,0)),1)</f>
        <v>3</v>
      </c>
      <c r="D48" s="324"/>
      <c r="E48" s="324">
        <f>ROUNDDOWN(AL37/6,1)</f>
        <v>14.5</v>
      </c>
      <c r="F48" s="324"/>
      <c r="G48" s="324"/>
      <c r="H48" s="324"/>
      <c r="I48"/>
      <c r="J48"/>
      <c r="K48"/>
      <c r="L48"/>
      <c r="M48"/>
      <c r="N48"/>
      <c r="O48"/>
      <c r="P48"/>
      <c r="Q48"/>
      <c r="R48"/>
      <c r="S48"/>
      <c r="T48"/>
      <c r="U48"/>
      <c r="W48" s="68"/>
      <c r="X48" s="69"/>
      <c r="Y48" s="69"/>
      <c r="Z48" s="69"/>
      <c r="AA48" s="69"/>
      <c r="AB48" s="69"/>
      <c r="AC48" s="69"/>
      <c r="AD48" s="69"/>
      <c r="AE48" s="69"/>
      <c r="AF48" s="69"/>
      <c r="AG48" s="115"/>
      <c r="AH48" s="115"/>
      <c r="AI48" s="115"/>
      <c r="AJ48" s="116"/>
      <c r="AK48" s="69"/>
      <c r="AL48" s="68"/>
      <c r="AM48" s="68"/>
      <c r="AN48" s="70"/>
    </row>
    <row r="49" spans="1:40" s="71" customFormat="1" ht="5.0999999999999996" customHeight="1">
      <c r="A49" s="114"/>
      <c r="B49" s="114"/>
      <c r="C49" s="114"/>
      <c r="D49" s="114"/>
      <c r="E49" s="114"/>
      <c r="F49" s="114"/>
      <c r="G49" s="114"/>
      <c r="H49" s="114"/>
      <c r="I49" s="114"/>
      <c r="J49" s="115"/>
      <c r="K49" s="115"/>
      <c r="L49" s="115"/>
      <c r="M49" s="116"/>
      <c r="N49" s="69"/>
      <c r="O49" s="69"/>
      <c r="P49" s="69"/>
      <c r="Q49"/>
      <c r="W49" s="68"/>
      <c r="X49" s="69"/>
      <c r="Y49" s="69"/>
      <c r="Z49" s="69"/>
      <c r="AA49" s="69"/>
      <c r="AB49" s="69"/>
      <c r="AC49" s="69"/>
      <c r="AD49" s="69"/>
      <c r="AE49" s="69"/>
      <c r="AF49" s="69"/>
      <c r="AG49" s="115"/>
      <c r="AH49" s="115"/>
      <c r="AI49" s="115"/>
      <c r="AJ49" s="116"/>
      <c r="AK49" s="69"/>
      <c r="AL49" s="68"/>
      <c r="AM49" s="68"/>
      <c r="AN49" s="70"/>
    </row>
    <row r="50" spans="1:40" ht="21" customHeight="1">
      <c r="A50" s="72" t="s">
        <v>202</v>
      </c>
      <c r="B50" s="59"/>
      <c r="C50" s="63"/>
      <c r="D50" s="63"/>
      <c r="E50" s="63"/>
      <c r="F50" s="63"/>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3"/>
      <c r="AM50" s="63"/>
      <c r="AN50" s="62"/>
    </row>
    <row r="51" spans="1:40" ht="24.95" customHeight="1">
      <c r="A51" s="62"/>
      <c r="B51" s="80"/>
      <c r="C51" s="304" t="str">
        <f>IF(VLOOKUP($AK$1,'選択肢（削除厳禁）'!$A$1:$J$30,C56,FALSE)=0,"-",VLOOKUP($AK$1,'選択肢（削除厳禁）'!$A$1:$J$30,C56,FALSE))</f>
        <v>管理者</v>
      </c>
      <c r="D51" s="305"/>
      <c r="E51" s="311" t="str">
        <f>IF(VLOOKUP($AK$1,'選択肢（削除厳禁）'!$A$1:$J$30,E56,FALSE)=0,"-",VLOOKUP($AK$1,'選択肢（削除厳禁）'!$A$1:$J$30,E56,FALSE))</f>
        <v>サービス管理責任者</v>
      </c>
      <c r="F51" s="311"/>
      <c r="G51" s="311"/>
      <c r="H51" s="311"/>
      <c r="I51" s="304" t="str">
        <f>IF(VLOOKUP($AK$1,'選択肢（削除厳禁）'!$A$1:$J$30,I56,FALSE)=0,"-",VLOOKUP($AK$1,'選択肢（削除厳禁）'!$A$1:$J$30,I56,FALSE))</f>
        <v>看護職員</v>
      </c>
      <c r="J51" s="305"/>
      <c r="K51" s="305"/>
      <c r="L51" s="305"/>
      <c r="M51" s="305"/>
      <c r="N51" s="306"/>
      <c r="O51" s="304" t="str">
        <f>IF(VLOOKUP($AK$1,'選択肢（削除厳禁）'!$A$1:$J$30,O56,FALSE)=0,"-",VLOOKUP($AK$1,'選択肢（削除厳禁）'!$A$1:$J$30,O56,FALSE))</f>
        <v>世話人</v>
      </c>
      <c r="P51" s="305"/>
      <c r="Q51" s="305"/>
      <c r="R51" s="305"/>
      <c r="S51" s="305"/>
      <c r="T51" s="306"/>
      <c r="U51" s="304" t="str">
        <f>IF(VLOOKUP($AK$1,'選択肢（削除厳禁）'!$A$1:$J$30,U56,FALSE)=0,"-",VLOOKUP($AK$1,'選択肢（削除厳禁）'!$A$1:$J$30,U56,FALSE))</f>
        <v>夜間支援従事者</v>
      </c>
      <c r="V51" s="305"/>
      <c r="W51" s="305"/>
      <c r="X51" s="305"/>
      <c r="Y51" s="305"/>
      <c r="Z51" s="306"/>
      <c r="AA51" s="304"/>
      <c r="AB51" s="305"/>
      <c r="AC51" s="305"/>
      <c r="AD51" s="305"/>
      <c r="AE51" s="305"/>
      <c r="AF51" s="306"/>
      <c r="AG51" s="311"/>
      <c r="AH51" s="311"/>
      <c r="AI51" s="311"/>
      <c r="AJ51" s="311"/>
      <c r="AK51" s="311"/>
      <c r="AL51" s="311"/>
      <c r="AM51" s="311"/>
      <c r="AN51" s="62"/>
    </row>
    <row r="52" spans="1:40" ht="18" customHeight="1">
      <c r="A52" s="62"/>
      <c r="B52" s="80"/>
      <c r="C52" s="109" t="s">
        <v>56</v>
      </c>
      <c r="D52" s="109" t="s">
        <v>57</v>
      </c>
      <c r="E52" s="108" t="s">
        <v>56</v>
      </c>
      <c r="F52" s="310" t="s">
        <v>57</v>
      </c>
      <c r="G52" s="310"/>
      <c r="H52" s="310"/>
      <c r="I52" s="307" t="s">
        <v>56</v>
      </c>
      <c r="J52" s="308"/>
      <c r="K52" s="309"/>
      <c r="L52" s="307" t="s">
        <v>57</v>
      </c>
      <c r="M52" s="308"/>
      <c r="N52" s="309"/>
      <c r="O52" s="307" t="s">
        <v>56</v>
      </c>
      <c r="P52" s="308"/>
      <c r="Q52" s="309"/>
      <c r="R52" s="307" t="s">
        <v>57</v>
      </c>
      <c r="S52" s="308"/>
      <c r="T52" s="309"/>
      <c r="U52" s="307" t="s">
        <v>56</v>
      </c>
      <c r="V52" s="308"/>
      <c r="W52" s="309"/>
      <c r="X52" s="307" t="s">
        <v>57</v>
      </c>
      <c r="Y52" s="308"/>
      <c r="Z52" s="309"/>
      <c r="AA52" s="307"/>
      <c r="AB52" s="308"/>
      <c r="AC52" s="309"/>
      <c r="AD52" s="307"/>
      <c r="AE52" s="308"/>
      <c r="AF52" s="309"/>
      <c r="AG52" s="307"/>
      <c r="AH52" s="308"/>
      <c r="AI52" s="309"/>
      <c r="AJ52" s="307"/>
      <c r="AK52" s="309"/>
      <c r="AL52" s="108"/>
      <c r="AM52" s="108"/>
      <c r="AN52" s="62"/>
    </row>
    <row r="53" spans="1:40" ht="18" customHeight="1">
      <c r="A53" s="62"/>
      <c r="B53" s="79" t="s">
        <v>107</v>
      </c>
      <c r="C53" s="108">
        <f>COUNTIFS($B$11:$B$30,C$51,$C$11:$C$30,"A",$E$11:$E$30,"*")</f>
        <v>0</v>
      </c>
      <c r="D53" s="108">
        <f>COUNTIFS($B$11:$B$30,C$51,$C$11:$C$30,"B",$E$11:$E$30,"*")</f>
        <v>0</v>
      </c>
      <c r="E53" s="108">
        <f>COUNTIFS($B$11:$B$30,E$51,$C$11:$C$30,"A",$E$11:$E$30,"*")</f>
        <v>0</v>
      </c>
      <c r="F53" s="307">
        <f>COUNTIFS($B$11:$B$30,E$51,$C$11:$C$30,"B",$E$11:$E$30,"*")</f>
        <v>0</v>
      </c>
      <c r="G53" s="308"/>
      <c r="H53" s="309"/>
      <c r="I53" s="307">
        <f>COUNTIFS($B$11:$B$30,I$51,$C$11:$C$30,"A",$E$11:$E$30,"*")</f>
        <v>0</v>
      </c>
      <c r="J53" s="308"/>
      <c r="K53" s="309"/>
      <c r="L53" s="307">
        <f>COUNTIFS($B$11:$B$30,I$51,$C$11:$C$30,"B",$E$11:$E$30,"*")</f>
        <v>0</v>
      </c>
      <c r="M53" s="308"/>
      <c r="N53" s="309"/>
      <c r="O53" s="307">
        <f>COUNTIFS($B$11:$B$30,O$51,$C$11:$C$30,"A",$E$11:$E$30,"*")</f>
        <v>0</v>
      </c>
      <c r="P53" s="308"/>
      <c r="Q53" s="309"/>
      <c r="R53" s="307">
        <f>COUNTIFS($B$11:$B$30,O$51,$C$11:$C$30,"B",$E$11:$E$30,"*")</f>
        <v>0</v>
      </c>
      <c r="S53" s="308"/>
      <c r="T53" s="309"/>
      <c r="U53" s="307">
        <f>COUNTIFS($B$11:$B$30,U$51,$C$11:$C$30,"A",$E$11:$E$30,"*")</f>
        <v>0</v>
      </c>
      <c r="V53" s="308"/>
      <c r="W53" s="309"/>
      <c r="X53" s="307">
        <f>COUNTIFS($B$11:$B$30,U$51,$C$11:$C$30,"B",$E$11:$E$30,"*")</f>
        <v>0</v>
      </c>
      <c r="Y53" s="308"/>
      <c r="Z53" s="309"/>
      <c r="AA53" s="307"/>
      <c r="AB53" s="308"/>
      <c r="AC53" s="309"/>
      <c r="AD53" s="307"/>
      <c r="AE53" s="308"/>
      <c r="AF53" s="309"/>
      <c r="AG53" s="307"/>
      <c r="AH53" s="308"/>
      <c r="AI53" s="309"/>
      <c r="AJ53" s="307"/>
      <c r="AK53" s="309"/>
      <c r="AL53" s="108"/>
      <c r="AM53" s="108"/>
      <c r="AN53" s="62"/>
    </row>
    <row r="54" spans="1:40" ht="18" customHeight="1">
      <c r="A54" s="62"/>
      <c r="B54" s="86" t="s">
        <v>108</v>
      </c>
      <c r="C54" s="119"/>
      <c r="D54" s="119"/>
      <c r="E54" s="108">
        <f>COUNTIFS($B$11:$B$30,E$51,$C$11:$C$30,"C",$E$11:$E$30,"*")</f>
        <v>0</v>
      </c>
      <c r="F54" s="307">
        <f>COUNTIFS($B$11:$B$30,E$51,$C$11:$C$30,"D",$E$11:$E$30,"*")</f>
        <v>0</v>
      </c>
      <c r="G54" s="308"/>
      <c r="H54" s="309"/>
      <c r="I54" s="307">
        <f>COUNTIFS($B$11:$B$30,I$51,$C$11:$C$30,"C",$E$11:$E$30,"*")</f>
        <v>0</v>
      </c>
      <c r="J54" s="308"/>
      <c r="K54" s="309"/>
      <c r="L54" s="307">
        <f>COUNTIFS($B$11:$B$30,I$51,$C$11:$C$30,"D",$E$11:$E$30,"*")</f>
        <v>0</v>
      </c>
      <c r="M54" s="308"/>
      <c r="N54" s="309"/>
      <c r="O54" s="307">
        <f>COUNTIFS($B$11:$B$30,O$51,$C$11:$C$30,"C",$E$11:$E$30,"*")</f>
        <v>0</v>
      </c>
      <c r="P54" s="308"/>
      <c r="Q54" s="309"/>
      <c r="R54" s="307">
        <f>COUNTIFS($B$11:$B$30,O$51,$C$11:$C$30,"D",$E$11:$E$30,"*")</f>
        <v>0</v>
      </c>
      <c r="S54" s="308"/>
      <c r="T54" s="309"/>
      <c r="U54" s="307">
        <f>COUNTIFS($B$11:$B$30,U$51,$C$11:$C$30,"C",$E$11:$E$30,"*")</f>
        <v>0</v>
      </c>
      <c r="V54" s="308"/>
      <c r="W54" s="309"/>
      <c r="X54" s="307">
        <f>COUNTIFS($B$11:$B$30,U$51,$C$11:$C$30,"D",$E$11:$E$30,"*")</f>
        <v>0</v>
      </c>
      <c r="Y54" s="308"/>
      <c r="Z54" s="309"/>
      <c r="AA54" s="307"/>
      <c r="AB54" s="308"/>
      <c r="AC54" s="309"/>
      <c r="AD54" s="307"/>
      <c r="AE54" s="308"/>
      <c r="AF54" s="309"/>
      <c r="AG54" s="307"/>
      <c r="AH54" s="308"/>
      <c r="AI54" s="309"/>
      <c r="AJ54" s="307"/>
      <c r="AK54" s="309"/>
      <c r="AL54" s="108"/>
      <c r="AM54" s="108"/>
      <c r="AN54" s="62"/>
    </row>
    <row r="55" spans="1:40" ht="24.95" customHeight="1">
      <c r="A55" s="62"/>
      <c r="B55" s="86" t="s">
        <v>193</v>
      </c>
      <c r="C55" s="336"/>
      <c r="D55" s="337"/>
      <c r="E55" s="304" t="str">
        <f>IF($AK$3="４週",SUMIFS($AK$11:$AK$30,$B$11:$B$30,E51)/4/$AH$5,IF($AK$3="歴月",SUMIFS($AK$11:$AK$30,$B$11:$B$30,E51)/$AL$5,"記載する期間を選択してください"))</f>
        <v>記載する期間を選択してください</v>
      </c>
      <c r="F55" s="305"/>
      <c r="G55" s="305"/>
      <c r="H55" s="306"/>
      <c r="I55" s="304" t="str">
        <f>IF($AK$3="４週",SUMIFS($AK$11:$AK$30,$B$11:$B$30,I51)/4/$AH$5,IF($AK$3="歴月",SUMIFS($AK$11:$AK$30,$B$11:$B$30,I51)/$AL$5,"記載する期間を選択してください"))</f>
        <v>記載する期間を選択してください</v>
      </c>
      <c r="J55" s="305"/>
      <c r="K55" s="305"/>
      <c r="L55" s="305"/>
      <c r="M55" s="305"/>
      <c r="N55" s="306"/>
      <c r="O55" s="304" t="str">
        <f>IF($AK$3="４週",SUMIFS($AK$11:$AK$30,$B$11:$B$30,O51)/4/$AH$5,IF($AK$3="歴月",SUMIFS($AK$11:$AK$30,$B$11:$B$30,O51)/$AL$5,"記載する期間を選択してください"))</f>
        <v>記載する期間を選択してください</v>
      </c>
      <c r="P55" s="305"/>
      <c r="Q55" s="305"/>
      <c r="R55" s="305"/>
      <c r="S55" s="305"/>
      <c r="T55" s="306"/>
      <c r="U55" s="304" t="str">
        <f>IF($AK$3="４週",SUMIFS($AK$11:$AK$30,$B$11:$B$30,U51)/4/$AH$5,IF($AK$3="歴月",SUMIFS($AK$11:$AK$30,$B$11:$B$30,U51)/$AL$5,"記載する期間を選択してください"))</f>
        <v>記載する期間を選択してください</v>
      </c>
      <c r="V55" s="305"/>
      <c r="W55" s="305"/>
      <c r="X55" s="305"/>
      <c r="Y55" s="305"/>
      <c r="Z55" s="306"/>
      <c r="AA55" s="304"/>
      <c r="AB55" s="305"/>
      <c r="AC55" s="305"/>
      <c r="AD55" s="305"/>
      <c r="AE55" s="305"/>
      <c r="AF55" s="306"/>
      <c r="AG55" s="304"/>
      <c r="AH55" s="305"/>
      <c r="AI55" s="305"/>
      <c r="AJ55" s="305"/>
      <c r="AK55" s="306"/>
      <c r="AL55" s="304"/>
      <c r="AM55" s="306"/>
      <c r="AN55" s="62"/>
    </row>
    <row r="56" spans="1:40" ht="5.0999999999999996" customHeight="1">
      <c r="A56" s="62"/>
      <c r="B56" s="59"/>
      <c r="C56" s="82">
        <v>2</v>
      </c>
      <c r="D56" s="82"/>
      <c r="E56" s="82">
        <v>3</v>
      </c>
      <c r="F56" s="82"/>
      <c r="G56" s="82"/>
      <c r="H56" s="82"/>
      <c r="I56" s="82">
        <v>4</v>
      </c>
      <c r="J56" s="82"/>
      <c r="K56" s="82"/>
      <c r="L56" s="82"/>
      <c r="M56" s="82"/>
      <c r="N56" s="82"/>
      <c r="O56" s="82">
        <v>5</v>
      </c>
      <c r="P56" s="82"/>
      <c r="Q56" s="82"/>
      <c r="R56" s="82"/>
      <c r="S56" s="82"/>
      <c r="T56" s="82"/>
      <c r="U56" s="82">
        <v>6</v>
      </c>
      <c r="V56" s="82"/>
      <c r="W56" s="82"/>
      <c r="X56" s="82"/>
      <c r="Y56" s="82"/>
      <c r="Z56" s="82"/>
      <c r="AA56" s="82">
        <v>7</v>
      </c>
      <c r="AB56" s="82"/>
      <c r="AC56" s="82"/>
      <c r="AD56" s="82"/>
      <c r="AE56" s="82"/>
      <c r="AF56" s="82"/>
      <c r="AG56" s="82">
        <v>8</v>
      </c>
      <c r="AH56" s="82"/>
      <c r="AI56" s="82"/>
      <c r="AJ56" s="82"/>
      <c r="AK56" s="82"/>
      <c r="AL56" s="82">
        <v>9</v>
      </c>
      <c r="AM56" s="106"/>
      <c r="AN56" s="62"/>
    </row>
    <row r="57" spans="1:40" ht="15" customHeight="1">
      <c r="A57" s="90" t="s">
        <v>159</v>
      </c>
      <c r="B57" s="95"/>
      <c r="C57" s="96"/>
      <c r="D57" s="96"/>
      <c r="E57" s="96"/>
      <c r="F57" s="97"/>
      <c r="G57" s="96"/>
      <c r="H57" s="82"/>
      <c r="I57" s="82"/>
      <c r="J57" s="82"/>
      <c r="K57" s="82"/>
      <c r="L57" s="82"/>
      <c r="M57" s="82"/>
      <c r="N57" s="82"/>
      <c r="O57" s="82"/>
      <c r="P57" s="82"/>
      <c r="Q57" s="82"/>
      <c r="R57" s="82">
        <v>6</v>
      </c>
      <c r="S57" s="82"/>
      <c r="T57" s="82"/>
      <c r="U57" s="82"/>
      <c r="V57" s="82"/>
      <c r="W57" s="82"/>
      <c r="X57" s="82">
        <v>7</v>
      </c>
      <c r="Y57" s="82"/>
      <c r="Z57" s="82"/>
      <c r="AA57" s="82"/>
      <c r="AB57" s="82"/>
      <c r="AC57" s="82"/>
      <c r="AD57" s="82">
        <v>8</v>
      </c>
      <c r="AE57" s="82"/>
      <c r="AF57" s="82"/>
      <c r="AG57" s="83"/>
      <c r="AH57" s="83"/>
      <c r="AI57" s="83"/>
      <c r="AJ57" s="83">
        <v>9</v>
      </c>
      <c r="AK57" s="81"/>
      <c r="AL57" s="81"/>
      <c r="AM57" s="62"/>
    </row>
    <row r="58" spans="1:40" s="60" customFormat="1" ht="15" customHeight="1">
      <c r="A58" s="90" t="s">
        <v>160</v>
      </c>
      <c r="B58" s="89"/>
      <c r="C58" s="89"/>
      <c r="D58" s="89"/>
      <c r="E58" s="89"/>
      <c r="F58" s="89"/>
      <c r="G58" s="89"/>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40" s="60" customFormat="1" ht="15" customHeight="1">
      <c r="A59" s="90" t="s">
        <v>204</v>
      </c>
      <c r="B59" s="89"/>
      <c r="C59" s="89"/>
      <c r="D59" s="89"/>
      <c r="E59" s="89"/>
      <c r="F59" s="89"/>
      <c r="G59" s="89"/>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40" s="60" customFormat="1" ht="15" customHeight="1">
      <c r="A60" s="90" t="s">
        <v>161</v>
      </c>
      <c r="B60" s="89"/>
      <c r="C60" s="89"/>
      <c r="D60" s="89"/>
      <c r="E60" s="89"/>
      <c r="F60" s="89"/>
      <c r="G60" s="89"/>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40" s="60" customFormat="1" ht="15" customHeight="1">
      <c r="A61" s="90" t="s">
        <v>162</v>
      </c>
      <c r="B61" s="89"/>
      <c r="C61" s="89"/>
      <c r="D61" s="89"/>
      <c r="E61" s="89"/>
      <c r="F61" s="89"/>
      <c r="G61" s="89"/>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40" ht="15" customHeight="1">
      <c r="A62" s="60" t="s">
        <v>163</v>
      </c>
      <c r="B62" s="98"/>
      <c r="C62" s="60"/>
      <c r="D62" s="60"/>
      <c r="E62" s="60"/>
      <c r="F62" s="60"/>
      <c r="G62" s="60"/>
    </row>
    <row r="63" spans="1:40" ht="15" customHeight="1">
      <c r="A63" s="60" t="s">
        <v>164</v>
      </c>
      <c r="B63" s="98"/>
      <c r="C63" s="60"/>
      <c r="D63" s="60"/>
      <c r="E63" s="60"/>
      <c r="F63" s="60"/>
      <c r="G63" s="60"/>
    </row>
    <row r="64" spans="1:40" ht="15" customHeight="1">
      <c r="A64" s="60"/>
      <c r="B64" s="79" t="s">
        <v>165</v>
      </c>
      <c r="C64" s="284" t="s">
        <v>166</v>
      </c>
      <c r="D64" s="284"/>
      <c r="E64" s="284"/>
      <c r="F64" s="60"/>
      <c r="G64" s="60"/>
    </row>
    <row r="65" spans="1:7" ht="15" customHeight="1">
      <c r="A65" s="60"/>
      <c r="B65" s="102" t="s">
        <v>182</v>
      </c>
      <c r="C65" s="285" t="s">
        <v>167</v>
      </c>
      <c r="D65" s="285"/>
      <c r="E65" s="285"/>
      <c r="F65" s="60"/>
      <c r="G65" s="60"/>
    </row>
    <row r="66" spans="1:7" ht="15" customHeight="1">
      <c r="A66" s="60"/>
      <c r="B66" s="102" t="s">
        <v>183</v>
      </c>
      <c r="C66" s="285" t="s">
        <v>168</v>
      </c>
      <c r="D66" s="285"/>
      <c r="E66" s="285"/>
      <c r="F66" s="60"/>
      <c r="G66" s="60"/>
    </row>
    <row r="67" spans="1:7" ht="15" customHeight="1">
      <c r="A67" s="60"/>
      <c r="B67" s="102" t="s">
        <v>184</v>
      </c>
      <c r="C67" s="285" t="s">
        <v>169</v>
      </c>
      <c r="D67" s="285"/>
      <c r="E67" s="285"/>
      <c r="F67" s="60"/>
      <c r="G67" s="60"/>
    </row>
    <row r="68" spans="1:7" ht="15" customHeight="1">
      <c r="A68" s="60"/>
      <c r="B68" s="102" t="s">
        <v>185</v>
      </c>
      <c r="C68" s="285" t="s">
        <v>170</v>
      </c>
      <c r="D68" s="285"/>
      <c r="E68" s="285"/>
      <c r="F68" s="60"/>
      <c r="G68" s="60"/>
    </row>
    <row r="69" spans="1:7" ht="15" customHeight="1">
      <c r="A69" s="60"/>
      <c r="B69" s="90" t="s">
        <v>171</v>
      </c>
      <c r="C69" s="60"/>
      <c r="D69" s="60"/>
      <c r="E69" s="60"/>
      <c r="F69" s="60"/>
      <c r="G69" s="60"/>
    </row>
    <row r="70" spans="1:7" ht="15" customHeight="1">
      <c r="A70" s="60"/>
      <c r="B70" s="90" t="s">
        <v>187</v>
      </c>
      <c r="C70" s="60"/>
      <c r="D70" s="60"/>
      <c r="E70" s="60"/>
      <c r="F70" s="60"/>
      <c r="G70" s="60"/>
    </row>
    <row r="71" spans="1:7" ht="15" customHeight="1">
      <c r="A71" s="60"/>
      <c r="B71" s="90" t="s">
        <v>172</v>
      </c>
      <c r="C71" s="60"/>
      <c r="D71" s="60"/>
      <c r="E71" s="60"/>
      <c r="F71" s="60"/>
      <c r="G71" s="60"/>
    </row>
    <row r="72" spans="1:7" ht="15" customHeight="1">
      <c r="A72" s="60" t="s">
        <v>173</v>
      </c>
      <c r="B72" s="98"/>
      <c r="C72" s="60"/>
      <c r="D72" s="60"/>
      <c r="E72" s="60"/>
      <c r="F72" s="60"/>
      <c r="G72" s="60"/>
    </row>
    <row r="73" spans="1:7" ht="15" customHeight="1">
      <c r="A73" s="60" t="s">
        <v>238</v>
      </c>
      <c r="B73" s="98"/>
      <c r="C73" s="60"/>
      <c r="D73" s="60"/>
      <c r="E73" s="60"/>
      <c r="F73" s="60"/>
      <c r="G73" s="60"/>
    </row>
    <row r="74" spans="1:7" ht="15" customHeight="1">
      <c r="A74" s="60" t="s">
        <v>188</v>
      </c>
      <c r="B74" s="98"/>
      <c r="C74" s="60"/>
      <c r="D74" s="60"/>
      <c r="E74" s="60"/>
      <c r="F74" s="60"/>
      <c r="G74" s="60"/>
    </row>
    <row r="75" spans="1:7" ht="15" customHeight="1">
      <c r="A75" s="60" t="s">
        <v>174</v>
      </c>
      <c r="B75" s="98"/>
      <c r="C75" s="60"/>
      <c r="D75" s="60"/>
      <c r="E75" s="60"/>
      <c r="F75" s="60"/>
      <c r="G75" s="60"/>
    </row>
    <row r="76" spans="1:7" ht="15" customHeight="1">
      <c r="A76" s="60" t="s">
        <v>237</v>
      </c>
      <c r="B76" s="98"/>
      <c r="C76" s="60"/>
      <c r="D76" s="60"/>
      <c r="E76" s="60"/>
      <c r="F76" s="60"/>
      <c r="G76" s="60"/>
    </row>
    <row r="77" spans="1:7" ht="15" customHeight="1">
      <c r="A77" s="60" t="s">
        <v>175</v>
      </c>
      <c r="B77" s="98"/>
      <c r="C77" s="60"/>
      <c r="D77" s="60"/>
      <c r="E77" s="60"/>
      <c r="F77" s="60"/>
      <c r="G77" s="60"/>
    </row>
    <row r="78" spans="1:7" ht="15" customHeight="1">
      <c r="A78" s="60" t="s">
        <v>176</v>
      </c>
      <c r="B78" s="98"/>
      <c r="C78" s="60"/>
      <c r="D78" s="60"/>
      <c r="E78" s="60"/>
      <c r="F78" s="60"/>
      <c r="G78" s="60"/>
    </row>
    <row r="79" spans="1:7" ht="15" customHeight="1">
      <c r="A79" s="60" t="s">
        <v>177</v>
      </c>
      <c r="B79" s="98"/>
      <c r="C79" s="60"/>
      <c r="D79" s="60"/>
      <c r="E79" s="60"/>
      <c r="F79" s="60"/>
      <c r="G79" s="60"/>
    </row>
    <row r="80" spans="1:7" ht="15" customHeight="1">
      <c r="A80" s="60" t="s">
        <v>178</v>
      </c>
      <c r="B80" s="98"/>
      <c r="C80" s="60"/>
      <c r="D80" s="60"/>
      <c r="E80" s="60"/>
      <c r="F80" s="60"/>
      <c r="G80" s="60"/>
    </row>
    <row r="81" spans="1:7" ht="15" customHeight="1">
      <c r="A81" s="60" t="s">
        <v>179</v>
      </c>
      <c r="B81" s="98"/>
      <c r="C81" s="60"/>
      <c r="D81" s="60"/>
      <c r="E81" s="60"/>
      <c r="F81" s="60"/>
      <c r="G81" s="60"/>
    </row>
    <row r="82" spans="1:7" ht="15" customHeight="1">
      <c r="A82" s="60" t="s">
        <v>180</v>
      </c>
      <c r="B82" s="98"/>
      <c r="C82" s="60"/>
      <c r="D82" s="60"/>
      <c r="E82" s="60"/>
      <c r="F82" s="60"/>
      <c r="G82" s="60"/>
    </row>
    <row r="83" spans="1:7" ht="15" customHeight="1">
      <c r="A83" s="60" t="s">
        <v>181</v>
      </c>
      <c r="B83" s="98"/>
      <c r="C83" s="60"/>
      <c r="D83" s="60"/>
      <c r="E83" s="60"/>
      <c r="F83" s="60"/>
      <c r="G83" s="60"/>
    </row>
    <row r="84" spans="1:7" ht="15" customHeight="1">
      <c r="A84" s="60" t="s">
        <v>186</v>
      </c>
      <c r="B84" s="98"/>
      <c r="C84" s="60"/>
      <c r="D84" s="60"/>
      <c r="E84" s="60"/>
      <c r="F84" s="60"/>
      <c r="G84" s="60"/>
    </row>
  </sheetData>
  <mergeCells count="209">
    <mergeCell ref="F38:H38"/>
    <mergeCell ref="I38:K38"/>
    <mergeCell ref="L38:N38"/>
    <mergeCell ref="O38:Q38"/>
    <mergeCell ref="R38:T38"/>
    <mergeCell ref="U38:W38"/>
    <mergeCell ref="AA43:AC43"/>
    <mergeCell ref="AD43:AF43"/>
    <mergeCell ref="AG43:AI43"/>
    <mergeCell ref="L41:N41"/>
    <mergeCell ref="O41:Q41"/>
    <mergeCell ref="R41:T41"/>
    <mergeCell ref="F40:H40"/>
    <mergeCell ref="I40:K40"/>
    <mergeCell ref="L40:N40"/>
    <mergeCell ref="O40:Q40"/>
    <mergeCell ref="R40:T40"/>
    <mergeCell ref="U39:W39"/>
    <mergeCell ref="U41:W41"/>
    <mergeCell ref="AJ43:AK43"/>
    <mergeCell ref="X42:Z42"/>
    <mergeCell ref="X40:Z40"/>
    <mergeCell ref="X38:Z38"/>
    <mergeCell ref="AA38:AC38"/>
    <mergeCell ref="AD38:AF38"/>
    <mergeCell ref="F39:H39"/>
    <mergeCell ref="I39:K39"/>
    <mergeCell ref="L39:N39"/>
    <mergeCell ref="O39:Q39"/>
    <mergeCell ref="R39:T39"/>
    <mergeCell ref="U40:W40"/>
    <mergeCell ref="AA42:AC42"/>
    <mergeCell ref="AD42:AF42"/>
    <mergeCell ref="AG42:AI42"/>
    <mergeCell ref="F42:H42"/>
    <mergeCell ref="I42:K42"/>
    <mergeCell ref="L42:N42"/>
    <mergeCell ref="O42:Q42"/>
    <mergeCell ref="R42:T42"/>
    <mergeCell ref="U42:W42"/>
    <mergeCell ref="AG41:AI41"/>
    <mergeCell ref="F41:H41"/>
    <mergeCell ref="I41:K41"/>
    <mergeCell ref="C51:D51"/>
    <mergeCell ref="E51:H51"/>
    <mergeCell ref="I51:N51"/>
    <mergeCell ref="X44:Z44"/>
    <mergeCell ref="A43:C43"/>
    <mergeCell ref="F43:H43"/>
    <mergeCell ref="I43:K43"/>
    <mergeCell ref="L43:N43"/>
    <mergeCell ref="R44:T44"/>
    <mergeCell ref="U44:W44"/>
    <mergeCell ref="A44:C44"/>
    <mergeCell ref="O43:Q43"/>
    <mergeCell ref="R43:T43"/>
    <mergeCell ref="U43:W43"/>
    <mergeCell ref="X43:Z43"/>
    <mergeCell ref="A47:B47"/>
    <mergeCell ref="C47:D47"/>
    <mergeCell ref="E47:H47"/>
    <mergeCell ref="A48:B48"/>
    <mergeCell ref="C48:D48"/>
    <mergeCell ref="E48:H48"/>
    <mergeCell ref="C68:E68"/>
    <mergeCell ref="I55:N55"/>
    <mergeCell ref="C55:D55"/>
    <mergeCell ref="E55:H55"/>
    <mergeCell ref="F53:H53"/>
    <mergeCell ref="I53:K53"/>
    <mergeCell ref="L53:N53"/>
    <mergeCell ref="O53:Q53"/>
    <mergeCell ref="R53:T53"/>
    <mergeCell ref="C66:E66"/>
    <mergeCell ref="C67:E67"/>
    <mergeCell ref="O55:T55"/>
    <mergeCell ref="AL55:AM55"/>
    <mergeCell ref="C64:E64"/>
    <mergeCell ref="C65:E65"/>
    <mergeCell ref="AG53:AI53"/>
    <mergeCell ref="AJ53:AK53"/>
    <mergeCell ref="F54:H54"/>
    <mergeCell ref="I54:K54"/>
    <mergeCell ref="L54:N54"/>
    <mergeCell ref="O54:Q54"/>
    <mergeCell ref="R54:T54"/>
    <mergeCell ref="AG55:AK55"/>
    <mergeCell ref="X53:Z53"/>
    <mergeCell ref="AA53:AC53"/>
    <mergeCell ref="AD53:AF53"/>
    <mergeCell ref="X54:Z54"/>
    <mergeCell ref="AA54:AC54"/>
    <mergeCell ref="AD54:AF54"/>
    <mergeCell ref="AG54:AI54"/>
    <mergeCell ref="AJ54:AK54"/>
    <mergeCell ref="AA55:AF55"/>
    <mergeCell ref="U53:W53"/>
    <mergeCell ref="U54:W54"/>
    <mergeCell ref="U55:Z55"/>
    <mergeCell ref="AA44:AC44"/>
    <mergeCell ref="AD44:AF44"/>
    <mergeCell ref="AG44:AI44"/>
    <mergeCell ref="AL51:AM51"/>
    <mergeCell ref="F52:H52"/>
    <mergeCell ref="I52:K52"/>
    <mergeCell ref="L52:N52"/>
    <mergeCell ref="O52:Q52"/>
    <mergeCell ref="R52:T52"/>
    <mergeCell ref="U52:W52"/>
    <mergeCell ref="O51:T51"/>
    <mergeCell ref="U51:Z51"/>
    <mergeCell ref="AA51:AF51"/>
    <mergeCell ref="X52:Z52"/>
    <mergeCell ref="AA52:AC52"/>
    <mergeCell ref="AD52:AF52"/>
    <mergeCell ref="AG52:AI52"/>
    <mergeCell ref="AJ52:AK52"/>
    <mergeCell ref="AG51:AK51"/>
    <mergeCell ref="AJ44:AK44"/>
    <mergeCell ref="F44:H44"/>
    <mergeCell ref="I44:K44"/>
    <mergeCell ref="L44:N44"/>
    <mergeCell ref="O44:Q44"/>
    <mergeCell ref="AJ42:AK42"/>
    <mergeCell ref="X41:Z41"/>
    <mergeCell ref="AA41:AC41"/>
    <mergeCell ref="AD41:AF41"/>
    <mergeCell ref="AD37:AF37"/>
    <mergeCell ref="AG37:AI37"/>
    <mergeCell ref="AJ37:AK37"/>
    <mergeCell ref="AA40:AC40"/>
    <mergeCell ref="AD40:AF40"/>
    <mergeCell ref="AG40:AI40"/>
    <mergeCell ref="AJ40:AK40"/>
    <mergeCell ref="AG38:AI38"/>
    <mergeCell ref="AJ38:AK38"/>
    <mergeCell ref="X39:Z39"/>
    <mergeCell ref="AA39:AC39"/>
    <mergeCell ref="AD39:AF39"/>
    <mergeCell ref="AG39:AI39"/>
    <mergeCell ref="AJ39:AK39"/>
    <mergeCell ref="AJ41:AK41"/>
    <mergeCell ref="A37:C37"/>
    <mergeCell ref="F37:H37"/>
    <mergeCell ref="I37:K37"/>
    <mergeCell ref="L37:N37"/>
    <mergeCell ref="O37:Q37"/>
    <mergeCell ref="R37:T37"/>
    <mergeCell ref="AJ36:AK36"/>
    <mergeCell ref="R36:T36"/>
    <mergeCell ref="U36:W36"/>
    <mergeCell ref="X36:Z36"/>
    <mergeCell ref="AA36:AC36"/>
    <mergeCell ref="AD36:AF36"/>
    <mergeCell ref="AG36:AI36"/>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conditionalFormatting sqref="AK1:AN4">
    <cfRule type="notContainsBlanks" dxfId="11" priority="1">
      <formula>LEN(TRIM(AK1))&gt;0</formula>
    </cfRule>
  </conditionalFormatting>
  <dataValidations count="6">
    <dataValidation type="list" allowBlank="1" showInputMessage="1" showErrorMessage="1" sqref="C11:C30" xr:uid="{00000000-0002-0000-1000-000000000000}">
      <formula1>"A,B,C,D"</formula1>
    </dataValidation>
    <dataValidation operator="greaterThanOrEqual" allowBlank="1" showInputMessage="1" showErrorMessage="1" sqref="I45:I46 I49 L45:L46 L49 AL37:AL43 AJ37:AJ44" xr:uid="{00000000-0002-0000-1000-000001000000}"/>
    <dataValidation type="list" allowBlank="1" showInputMessage="1" showErrorMessage="1" sqref="AK4:AN4" xr:uid="{00000000-0002-0000-1000-000003000000}">
      <formula1>"予定,実績"</formula1>
    </dataValidation>
    <dataValidation type="list" allowBlank="1" showInputMessage="1" showErrorMessage="1" sqref="AK3:AN3" xr:uid="{00000000-0002-0000-1000-000004000000}">
      <formula1>"４週,歴月"</formula1>
    </dataValidation>
    <dataValidation type="list" allowBlank="1" showInputMessage="1" showErrorMessage="1" sqref="B11:B30" xr:uid="{00000000-0002-0000-1000-000005000000}">
      <formula1>INDIRECT($AK$1)</formula1>
    </dataValidation>
    <dataValidation type="whole" operator="greaterThanOrEqual" allowBlank="1" showInputMessage="1" showErrorMessage="1" sqref="AG37:AG44 I37:I44 AD37:AD44 AA37:AA44 X37:X44 U37:U44 R37:R44 O37:O44 L37:L44 D37:F44" xr:uid="{00000000-0002-0000-1000-000002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2" manualBreakCount="2">
    <brk id="34" max="39" man="1"/>
    <brk id="71"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Q87"/>
  <sheetViews>
    <sheetView showGridLines="0" view="pageBreakPreview" zoomScale="85" zoomScaleNormal="100" zoomScaleSheetLayoutView="85" workbookViewId="0">
      <selection activeCell="G2" sqref="G2"/>
    </sheetView>
  </sheetViews>
  <sheetFormatPr defaultColWidth="8.25" defaultRowHeight="21" customHeight="1"/>
  <cols>
    <col min="1" max="1" width="2.625" style="59" customWidth="1"/>
    <col min="2" max="2" width="21.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4.95"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29" t="s">
        <v>216</v>
      </c>
      <c r="AL1" s="329"/>
      <c r="AM1" s="329"/>
      <c r="AN1" s="329"/>
    </row>
    <row r="2" spans="1:40" ht="18" customHeight="1">
      <c r="A2" s="62"/>
      <c r="B2" s="65"/>
      <c r="C2" s="65"/>
      <c r="D2" s="65"/>
      <c r="E2" s="65"/>
      <c r="F2" s="65"/>
      <c r="G2" s="65"/>
      <c r="H2" s="65"/>
      <c r="I2" s="65"/>
      <c r="J2" s="65"/>
      <c r="K2" s="100"/>
      <c r="L2" s="100"/>
      <c r="M2" s="295">
        <v>2025</v>
      </c>
      <c r="N2" s="295"/>
      <c r="O2" s="295"/>
      <c r="P2" s="295"/>
      <c r="Q2" s="294" t="s">
        <v>143</v>
      </c>
      <c r="R2" s="294"/>
      <c r="S2" s="295">
        <v>4</v>
      </c>
      <c r="T2" s="295"/>
      <c r="U2" s="294" t="s">
        <v>144</v>
      </c>
      <c r="V2" s="294"/>
      <c r="W2" s="65"/>
      <c r="X2" s="65"/>
      <c r="Y2" s="65"/>
      <c r="Z2" s="91"/>
      <c r="AA2" s="91"/>
      <c r="AC2" s="85"/>
      <c r="AD2" s="65"/>
      <c r="AE2" s="65"/>
      <c r="AF2" s="65"/>
      <c r="AG2" s="65"/>
      <c r="AH2" s="65"/>
      <c r="AI2" s="85" t="s">
        <v>149</v>
      </c>
      <c r="AJ2" s="85"/>
      <c r="AK2" s="301"/>
      <c r="AL2" s="301"/>
      <c r="AM2" s="301"/>
      <c r="AN2" s="301"/>
    </row>
    <row r="3" spans="1:40"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152</v>
      </c>
      <c r="AJ3" s="85"/>
      <c r="AK3" s="302"/>
      <c r="AL3" s="302"/>
      <c r="AM3" s="302"/>
      <c r="AN3" s="302"/>
    </row>
    <row r="4" spans="1:40" ht="18" customHeight="1">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153</v>
      </c>
      <c r="AJ4" s="85"/>
      <c r="AK4" s="302"/>
      <c r="AL4" s="302"/>
      <c r="AM4" s="302"/>
      <c r="AN4" s="302"/>
    </row>
    <row r="5" spans="1:40" ht="18" customHeight="1">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154</v>
      </c>
      <c r="AH5" s="296">
        <v>40</v>
      </c>
      <c r="AI5" s="296"/>
      <c r="AJ5" s="296"/>
      <c r="AK5" s="93" t="s">
        <v>150</v>
      </c>
      <c r="AL5" s="123">
        <v>160</v>
      </c>
      <c r="AM5" s="93" t="s">
        <v>151</v>
      </c>
      <c r="AN5" s="91"/>
    </row>
    <row r="6" spans="1:40" ht="9.9499999999999993" customHeight="1">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c r="A7" s="290" t="s">
        <v>146</v>
      </c>
      <c r="B7" s="284" t="s">
        <v>155</v>
      </c>
      <c r="C7" s="287" t="s">
        <v>156</v>
      </c>
      <c r="D7" s="284" t="s">
        <v>157</v>
      </c>
      <c r="E7" s="291" t="s">
        <v>158</v>
      </c>
      <c r="F7" s="297" t="s">
        <v>189</v>
      </c>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303" t="s">
        <v>190</v>
      </c>
      <c r="AL7" s="298" t="s">
        <v>191</v>
      </c>
      <c r="AM7" s="299" t="s">
        <v>192</v>
      </c>
      <c r="AN7" s="299"/>
    </row>
    <row r="8" spans="1:40" ht="15" customHeight="1">
      <c r="A8" s="290"/>
      <c r="B8" s="284"/>
      <c r="C8" s="288"/>
      <c r="D8" s="284"/>
      <c r="E8" s="291"/>
      <c r="F8" s="284" t="s">
        <v>103</v>
      </c>
      <c r="G8" s="284"/>
      <c r="H8" s="284"/>
      <c r="I8" s="284"/>
      <c r="J8" s="284"/>
      <c r="K8" s="284"/>
      <c r="L8" s="284"/>
      <c r="M8" s="284" t="s">
        <v>104</v>
      </c>
      <c r="N8" s="284"/>
      <c r="O8" s="284"/>
      <c r="P8" s="284"/>
      <c r="Q8" s="284"/>
      <c r="R8" s="284"/>
      <c r="S8" s="284"/>
      <c r="T8" s="284" t="s">
        <v>105</v>
      </c>
      <c r="U8" s="284"/>
      <c r="V8" s="284"/>
      <c r="W8" s="284"/>
      <c r="X8" s="284"/>
      <c r="Y8" s="284"/>
      <c r="Z8" s="284"/>
      <c r="AA8" s="284" t="s">
        <v>106</v>
      </c>
      <c r="AB8" s="284"/>
      <c r="AC8" s="284"/>
      <c r="AD8" s="284"/>
      <c r="AE8" s="284"/>
      <c r="AF8" s="284"/>
      <c r="AG8" s="284"/>
      <c r="AH8" s="284" t="s">
        <v>109</v>
      </c>
      <c r="AI8" s="284"/>
      <c r="AJ8" s="284"/>
      <c r="AK8" s="303"/>
      <c r="AL8" s="298"/>
      <c r="AM8" s="299"/>
      <c r="AN8" s="299"/>
    </row>
    <row r="9" spans="1:40" ht="15" customHeight="1">
      <c r="A9" s="290"/>
      <c r="B9" s="284"/>
      <c r="C9" s="288"/>
      <c r="D9" s="284"/>
      <c r="E9" s="291"/>
      <c r="F9" s="66">
        <f>DATE($M$2,$S$2,1)</f>
        <v>45748</v>
      </c>
      <c r="G9" s="66">
        <f>DATE($M$2,$S$2,2)</f>
        <v>45749</v>
      </c>
      <c r="H9" s="66">
        <f>DATE($M$2,$S$2,3)</f>
        <v>45750</v>
      </c>
      <c r="I9" s="66">
        <f>DATE($M$2,$S$2,4)</f>
        <v>45751</v>
      </c>
      <c r="J9" s="66">
        <f>DATE($M$2,$S$2,5)</f>
        <v>45752</v>
      </c>
      <c r="K9" s="66">
        <f>DATE($M$2,$S$2,6)</f>
        <v>45753</v>
      </c>
      <c r="L9" s="66">
        <f>DATE($M$2,$S$2,7)</f>
        <v>45754</v>
      </c>
      <c r="M9" s="66">
        <f>DATE($M$2,$S$2,8)</f>
        <v>45755</v>
      </c>
      <c r="N9" s="66">
        <f>DATE($M$2,$S$2,9)</f>
        <v>45756</v>
      </c>
      <c r="O9" s="66">
        <f>DATE($M$2,$S$2,10)</f>
        <v>45757</v>
      </c>
      <c r="P9" s="66">
        <f>DATE($M$2,$S$2,11)</f>
        <v>45758</v>
      </c>
      <c r="Q9" s="66">
        <f>DATE($M$2,$S$2,12)</f>
        <v>45759</v>
      </c>
      <c r="R9" s="66">
        <f>DATE($M$2,$S$2,13)</f>
        <v>45760</v>
      </c>
      <c r="S9" s="66">
        <f>DATE($M$2,$S$2,14)</f>
        <v>45761</v>
      </c>
      <c r="T9" s="66">
        <f>DATE($M$2,$S$2,15)</f>
        <v>45762</v>
      </c>
      <c r="U9" s="66">
        <f>DATE($M$2,$S$2,16)</f>
        <v>45763</v>
      </c>
      <c r="V9" s="66">
        <f>DATE($M$2,$S$2,17)</f>
        <v>45764</v>
      </c>
      <c r="W9" s="66">
        <f>DATE($M$2,$S$2,18)</f>
        <v>45765</v>
      </c>
      <c r="X9" s="66">
        <f>DATE($M$2,$S$2,19)</f>
        <v>45766</v>
      </c>
      <c r="Y9" s="66">
        <f>DATE($M$2,$S$2,20)</f>
        <v>45767</v>
      </c>
      <c r="Z9" s="66">
        <f>DATE($M$2,$S$2,21)</f>
        <v>45768</v>
      </c>
      <c r="AA9" s="66">
        <f>DATE($M$2,$S$2,22)</f>
        <v>45769</v>
      </c>
      <c r="AB9" s="66">
        <f>DATE($M$2,$S$2,23)</f>
        <v>45770</v>
      </c>
      <c r="AC9" s="66">
        <f>DATE($M$2,$S$2,24)</f>
        <v>45771</v>
      </c>
      <c r="AD9" s="66">
        <f>DATE($M$2,$S$2,25)</f>
        <v>45772</v>
      </c>
      <c r="AE9" s="66">
        <f>DATE($M$2,$S$2,26)</f>
        <v>45773</v>
      </c>
      <c r="AF9" s="66">
        <f>DATE($M$2,$S$2,27)</f>
        <v>45774</v>
      </c>
      <c r="AG9" s="66">
        <f>DATE($M$2,$S$2,28)</f>
        <v>45775</v>
      </c>
      <c r="AH9" s="66">
        <f>IF(DAY(EOMONTH(F9,0))&lt;29,"",DATE($M$2,$S$2,29))</f>
        <v>45776</v>
      </c>
      <c r="AI9" s="66">
        <f>IF(DAY(EOMONTH(F9,0))&lt;30,"",DATE($M$2,$S$2,30))</f>
        <v>45777</v>
      </c>
      <c r="AJ9" s="66" t="str">
        <f>IF(DAY(EOMONTH(F9,0))&lt;31,"",DATE($M$2,$S$2,31))</f>
        <v/>
      </c>
      <c r="AK9" s="303"/>
      <c r="AL9" s="298"/>
      <c r="AM9" s="299"/>
      <c r="AN9" s="299"/>
    </row>
    <row r="10" spans="1:40" ht="15" customHeight="1">
      <c r="A10" s="290"/>
      <c r="B10" s="284"/>
      <c r="C10" s="289"/>
      <c r="D10" s="284"/>
      <c r="E10" s="291"/>
      <c r="F10" s="67">
        <f>DATE($M$2,$S$2,1)</f>
        <v>45748</v>
      </c>
      <c r="G10" s="67">
        <f>DATE($M$2,$S$2,2)</f>
        <v>45749</v>
      </c>
      <c r="H10" s="67">
        <f>DATE($M$2,$S$2,3)</f>
        <v>45750</v>
      </c>
      <c r="I10" s="67">
        <f>DATE($M$2,$S$2,4)</f>
        <v>45751</v>
      </c>
      <c r="J10" s="67">
        <f>DATE($M$2,$S$2,5)</f>
        <v>45752</v>
      </c>
      <c r="K10" s="67">
        <f>DATE($M$2,$S$2,6)</f>
        <v>45753</v>
      </c>
      <c r="L10" s="67">
        <f>DATE($M$2,$S$2,7)</f>
        <v>45754</v>
      </c>
      <c r="M10" s="67">
        <f>DATE($M$2,$S$2,8)</f>
        <v>45755</v>
      </c>
      <c r="N10" s="67">
        <f>DATE($M$2,$S$2,9)</f>
        <v>45756</v>
      </c>
      <c r="O10" s="67">
        <f>DATE($M$2,$S$2,10)</f>
        <v>45757</v>
      </c>
      <c r="P10" s="67">
        <f>DATE($M$2,$S$2,11)</f>
        <v>45758</v>
      </c>
      <c r="Q10" s="67">
        <f>DATE($M$2,$S$2,12)</f>
        <v>45759</v>
      </c>
      <c r="R10" s="67">
        <f>DATE($M$2,$S$2,13)</f>
        <v>45760</v>
      </c>
      <c r="S10" s="67">
        <f>DATE($M$2,$S$2,14)</f>
        <v>45761</v>
      </c>
      <c r="T10" s="67">
        <f>DATE($M$2,$S$2,15)</f>
        <v>45762</v>
      </c>
      <c r="U10" s="67">
        <f>DATE($M$2,$S$2,16)</f>
        <v>45763</v>
      </c>
      <c r="V10" s="67">
        <f>DATE($M$2,$S$2,17)</f>
        <v>45764</v>
      </c>
      <c r="W10" s="67">
        <f>DATE($M$2,$S$2,18)</f>
        <v>45765</v>
      </c>
      <c r="X10" s="67">
        <f>DATE($M$2,$S$2,19)</f>
        <v>45766</v>
      </c>
      <c r="Y10" s="67">
        <f>DATE($M$2,$S$2,20)</f>
        <v>45767</v>
      </c>
      <c r="Z10" s="67">
        <f>DATE($M$2,$S$2,21)</f>
        <v>45768</v>
      </c>
      <c r="AA10" s="67">
        <f>DATE($M$2,$S$2,22)</f>
        <v>45769</v>
      </c>
      <c r="AB10" s="67">
        <f>DATE($M$2,$S$2,23)</f>
        <v>45770</v>
      </c>
      <c r="AC10" s="67">
        <f>DATE($M$2,$S$2,24)</f>
        <v>45771</v>
      </c>
      <c r="AD10" s="67">
        <f>DATE($M$2,$S$2,25)</f>
        <v>45772</v>
      </c>
      <c r="AE10" s="67">
        <f>DATE($M$2,$S$2,26)</f>
        <v>45773</v>
      </c>
      <c r="AF10" s="67">
        <f>DATE($M$2,$S$2,27)</f>
        <v>45774</v>
      </c>
      <c r="AG10" s="67">
        <f>DATE($M$2,$S$2,28)</f>
        <v>45775</v>
      </c>
      <c r="AH10" s="67">
        <f>IF(DAY(EOMONTH(F10,0))&lt;29,"",DATE($M$2,$S$2,29))</f>
        <v>45776</v>
      </c>
      <c r="AI10" s="67">
        <f>IF(DAY(EOMONTH(F10,0))&lt;30,"",DATE($M$2,$S$2,30))</f>
        <v>45777</v>
      </c>
      <c r="AJ10" s="67" t="str">
        <f>IF(DAY(EOMONTH(F10,0))&lt;31,"",DATE($M$2,$S$2,31))</f>
        <v/>
      </c>
      <c r="AK10" s="303"/>
      <c r="AL10" s="298"/>
      <c r="AM10" s="299"/>
      <c r="AN10" s="299"/>
    </row>
    <row r="11" spans="1:40" ht="18" customHeight="1">
      <c r="A11" s="77">
        <v>1</v>
      </c>
      <c r="B11" s="147" t="s">
        <v>110</v>
      </c>
      <c r="C11" s="125" t="s">
        <v>182</v>
      </c>
      <c r="D11" s="111"/>
      <c r="E11" s="112"/>
      <c r="F11" s="124"/>
      <c r="G11" s="124"/>
      <c r="H11" s="124"/>
      <c r="I11" s="124"/>
      <c r="J11" s="124"/>
      <c r="K11" s="124"/>
      <c r="L11" s="124"/>
      <c r="M11" s="145"/>
      <c r="N11" s="145"/>
      <c r="O11" s="145"/>
      <c r="P11" s="145"/>
      <c r="Q11" s="145"/>
      <c r="R11" s="145"/>
      <c r="S11" s="145"/>
      <c r="T11" s="145"/>
      <c r="U11" s="145"/>
      <c r="V11" s="145"/>
      <c r="W11" s="145"/>
      <c r="X11" s="145"/>
      <c r="Y11" s="145"/>
      <c r="Z11" s="145"/>
      <c r="AA11" s="145"/>
      <c r="AB11" s="145"/>
      <c r="AC11" s="145"/>
      <c r="AD11" s="145"/>
      <c r="AE11" s="145"/>
      <c r="AF11" s="145"/>
      <c r="AG11" s="145"/>
      <c r="AH11" s="124"/>
      <c r="AI11" s="124"/>
      <c r="AJ11" s="124"/>
      <c r="AK11" s="73">
        <f>+SUM(F11:AJ11)</f>
        <v>0</v>
      </c>
      <c r="AL11" s="74">
        <f>IF($AK$3="４週",AK11/4,AK11/(DAY(EOMONTH($F$9,0))/7))</f>
        <v>0</v>
      </c>
      <c r="AM11" s="283"/>
      <c r="AN11" s="283"/>
    </row>
    <row r="12" spans="1:40" ht="18" customHeight="1">
      <c r="A12" s="77">
        <v>2</v>
      </c>
      <c r="B12" s="110" t="s">
        <v>113</v>
      </c>
      <c r="C12" s="125" t="s">
        <v>183</v>
      </c>
      <c r="D12" s="111"/>
      <c r="E12" s="112"/>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73">
        <f t="shared" ref="AK12:AK31" si="0">+SUM(F12:AJ12)</f>
        <v>0</v>
      </c>
      <c r="AL12" s="74">
        <f>IF($AK$3="４週",AK12/4,AK12/(DAY(EOMONTH($F$9,0))/7))</f>
        <v>0</v>
      </c>
      <c r="AM12" s="283"/>
      <c r="AN12" s="283"/>
    </row>
    <row r="13" spans="1:40" ht="18" customHeight="1">
      <c r="A13" s="77">
        <v>3</v>
      </c>
      <c r="B13" s="110"/>
      <c r="C13" s="125"/>
      <c r="D13" s="111"/>
      <c r="E13" s="112"/>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73">
        <f t="shared" si="0"/>
        <v>0</v>
      </c>
      <c r="AL13" s="74">
        <f>IF($AK$3="４週",AK13/4,AK13/(DAY(EOMONTH($F$9,0))/7))</f>
        <v>0</v>
      </c>
      <c r="AM13" s="283"/>
      <c r="AN13" s="283"/>
    </row>
    <row r="14" spans="1:40" ht="18" customHeight="1">
      <c r="A14" s="77">
        <v>4</v>
      </c>
      <c r="B14" s="110"/>
      <c r="C14" s="125"/>
      <c r="D14" s="111"/>
      <c r="E14" s="112"/>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73">
        <f t="shared" si="0"/>
        <v>0</v>
      </c>
      <c r="AL14" s="74">
        <f>IF($AK$3="４週",AK14/4,AK14/(DAY(EOMONTH($F$9,0))/7))</f>
        <v>0</v>
      </c>
      <c r="AM14" s="283"/>
      <c r="AN14" s="283"/>
    </row>
    <row r="15" spans="1:40" ht="18" customHeight="1">
      <c r="A15" s="77">
        <v>5</v>
      </c>
      <c r="B15" s="110"/>
      <c r="C15" s="125"/>
      <c r="D15" s="111"/>
      <c r="E15" s="112"/>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73">
        <f t="shared" si="0"/>
        <v>0</v>
      </c>
      <c r="AL15" s="74">
        <f t="shared" ref="AL15:AL30" si="1">IF($AK$3="４週",AK15/4,AK15/(DAY(EOMONTH($F$9,0))/7))</f>
        <v>0</v>
      </c>
      <c r="AM15" s="283"/>
      <c r="AN15" s="283"/>
    </row>
    <row r="16" spans="1:40" ht="18" customHeight="1">
      <c r="A16" s="77">
        <v>6</v>
      </c>
      <c r="B16" s="110"/>
      <c r="C16" s="125"/>
      <c r="D16" s="111"/>
      <c r="E16" s="112"/>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73">
        <f t="shared" si="0"/>
        <v>0</v>
      </c>
      <c r="AL16" s="74">
        <f t="shared" si="1"/>
        <v>0</v>
      </c>
      <c r="AM16" s="283"/>
      <c r="AN16" s="283"/>
    </row>
    <row r="17" spans="1:40" ht="18" customHeight="1">
      <c r="A17" s="77">
        <v>7</v>
      </c>
      <c r="B17" s="110"/>
      <c r="C17" s="125"/>
      <c r="D17" s="111"/>
      <c r="E17" s="112"/>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73">
        <f t="shared" si="0"/>
        <v>0</v>
      </c>
      <c r="AL17" s="74">
        <f t="shared" si="1"/>
        <v>0</v>
      </c>
      <c r="AM17" s="283"/>
      <c r="AN17" s="283"/>
    </row>
    <row r="18" spans="1:40" ht="18" customHeight="1">
      <c r="A18" s="77">
        <v>8</v>
      </c>
      <c r="B18" s="110"/>
      <c r="C18" s="125"/>
      <c r="D18" s="111"/>
      <c r="E18" s="112"/>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73">
        <f t="shared" si="0"/>
        <v>0</v>
      </c>
      <c r="AL18" s="74">
        <f t="shared" si="1"/>
        <v>0</v>
      </c>
      <c r="AM18" s="283"/>
      <c r="AN18" s="283"/>
    </row>
    <row r="19" spans="1:40" ht="18" customHeight="1">
      <c r="A19" s="77">
        <v>9</v>
      </c>
      <c r="B19" s="110"/>
      <c r="C19" s="125"/>
      <c r="D19" s="111"/>
      <c r="E19" s="112"/>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73">
        <f t="shared" si="0"/>
        <v>0</v>
      </c>
      <c r="AL19" s="74">
        <f t="shared" si="1"/>
        <v>0</v>
      </c>
      <c r="AM19" s="283"/>
      <c r="AN19" s="283"/>
    </row>
    <row r="20" spans="1:40" ht="18" customHeight="1">
      <c r="A20" s="77">
        <v>10</v>
      </c>
      <c r="B20" s="110"/>
      <c r="C20" s="125"/>
      <c r="D20" s="111"/>
      <c r="E20" s="112"/>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73">
        <f t="shared" si="0"/>
        <v>0</v>
      </c>
      <c r="AL20" s="74">
        <f t="shared" si="1"/>
        <v>0</v>
      </c>
      <c r="AM20" s="283"/>
      <c r="AN20" s="283"/>
    </row>
    <row r="21" spans="1:40" ht="18" customHeight="1">
      <c r="A21" s="77">
        <v>11</v>
      </c>
      <c r="B21" s="110"/>
      <c r="C21" s="125"/>
      <c r="D21" s="111"/>
      <c r="E21" s="112"/>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73">
        <f t="shared" si="0"/>
        <v>0</v>
      </c>
      <c r="AL21" s="74">
        <f t="shared" si="1"/>
        <v>0</v>
      </c>
      <c r="AM21" s="283"/>
      <c r="AN21" s="283"/>
    </row>
    <row r="22" spans="1:40" ht="18" customHeight="1">
      <c r="A22" s="77">
        <v>12</v>
      </c>
      <c r="B22" s="110"/>
      <c r="C22" s="125"/>
      <c r="D22" s="111"/>
      <c r="E22" s="112"/>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73">
        <f t="shared" si="0"/>
        <v>0</v>
      </c>
      <c r="AL22" s="74">
        <f t="shared" si="1"/>
        <v>0</v>
      </c>
      <c r="AM22" s="283"/>
      <c r="AN22" s="283"/>
    </row>
    <row r="23" spans="1:40" ht="18" customHeight="1">
      <c r="A23" s="77">
        <v>13</v>
      </c>
      <c r="B23" s="110"/>
      <c r="C23" s="125"/>
      <c r="D23" s="111"/>
      <c r="E23" s="112"/>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73">
        <f t="shared" si="0"/>
        <v>0</v>
      </c>
      <c r="AL23" s="74">
        <f t="shared" si="1"/>
        <v>0</v>
      </c>
      <c r="AM23" s="283"/>
      <c r="AN23" s="283"/>
    </row>
    <row r="24" spans="1:40" ht="18" customHeight="1">
      <c r="A24" s="77">
        <v>14</v>
      </c>
      <c r="B24" s="110"/>
      <c r="C24" s="125"/>
      <c r="D24" s="111"/>
      <c r="E24" s="112"/>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73">
        <f t="shared" si="0"/>
        <v>0</v>
      </c>
      <c r="AL24" s="74">
        <f t="shared" si="1"/>
        <v>0</v>
      </c>
      <c r="AM24" s="283"/>
      <c r="AN24" s="283"/>
    </row>
    <row r="25" spans="1:40" ht="18" customHeight="1">
      <c r="A25" s="77">
        <v>15</v>
      </c>
      <c r="B25" s="110"/>
      <c r="C25" s="125"/>
      <c r="D25" s="111"/>
      <c r="E25" s="112"/>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73">
        <f t="shared" si="0"/>
        <v>0</v>
      </c>
      <c r="AL25" s="74">
        <f t="shared" si="1"/>
        <v>0</v>
      </c>
      <c r="AM25" s="283"/>
      <c r="AN25" s="283"/>
    </row>
    <row r="26" spans="1:40" ht="18" customHeight="1">
      <c r="A26" s="77">
        <v>16</v>
      </c>
      <c r="B26" s="110"/>
      <c r="C26" s="125"/>
      <c r="D26" s="111"/>
      <c r="E26" s="112"/>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73">
        <f t="shared" si="0"/>
        <v>0</v>
      </c>
      <c r="AL26" s="74">
        <f t="shared" si="1"/>
        <v>0</v>
      </c>
      <c r="AM26" s="283"/>
      <c r="AN26" s="283"/>
    </row>
    <row r="27" spans="1:40" ht="18" customHeight="1">
      <c r="A27" s="77">
        <v>17</v>
      </c>
      <c r="B27" s="110"/>
      <c r="C27" s="125"/>
      <c r="D27" s="111"/>
      <c r="E27" s="112"/>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73">
        <f t="shared" si="0"/>
        <v>0</v>
      </c>
      <c r="AL27" s="74">
        <f t="shared" si="1"/>
        <v>0</v>
      </c>
      <c r="AM27" s="283"/>
      <c r="AN27" s="283"/>
    </row>
    <row r="28" spans="1:40" ht="18" customHeight="1">
      <c r="A28" s="77">
        <v>18</v>
      </c>
      <c r="B28" s="110"/>
      <c r="C28" s="125"/>
      <c r="D28" s="111"/>
      <c r="E28" s="112"/>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73">
        <f t="shared" si="0"/>
        <v>0</v>
      </c>
      <c r="AL28" s="74">
        <f t="shared" si="1"/>
        <v>0</v>
      </c>
      <c r="AM28" s="283"/>
      <c r="AN28" s="283"/>
    </row>
    <row r="29" spans="1:40" ht="18" customHeight="1">
      <c r="A29" s="77">
        <v>19</v>
      </c>
      <c r="B29" s="110"/>
      <c r="C29" s="125"/>
      <c r="D29" s="111"/>
      <c r="E29" s="112"/>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73">
        <f t="shared" si="0"/>
        <v>0</v>
      </c>
      <c r="AL29" s="74">
        <f t="shared" si="1"/>
        <v>0</v>
      </c>
      <c r="AM29" s="283"/>
      <c r="AN29" s="283"/>
    </row>
    <row r="30" spans="1:40" ht="18" customHeight="1">
      <c r="A30" s="77">
        <v>20</v>
      </c>
      <c r="B30" s="110"/>
      <c r="C30" s="125"/>
      <c r="D30" s="111"/>
      <c r="E30" s="112"/>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73">
        <f t="shared" si="0"/>
        <v>0</v>
      </c>
      <c r="AL30" s="74">
        <f t="shared" si="1"/>
        <v>0</v>
      </c>
      <c r="AM30" s="283"/>
      <c r="AN30" s="283"/>
    </row>
    <row r="31" spans="1:40" ht="18" customHeight="1">
      <c r="A31" s="291" t="s">
        <v>94</v>
      </c>
      <c r="B31" s="292"/>
      <c r="C31" s="292"/>
      <c r="D31" s="292"/>
      <c r="E31" s="292"/>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86"/>
      <c r="AN31" s="286"/>
    </row>
    <row r="32" spans="1:40" ht="18" customHeight="1">
      <c r="A32" s="292" t="s">
        <v>96</v>
      </c>
      <c r="B32" s="292"/>
      <c r="C32" s="292"/>
      <c r="D32" s="292"/>
      <c r="E32" s="293"/>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86"/>
      <c r="AN32" s="286"/>
    </row>
    <row r="33" spans="1:43" s="71" customFormat="1" ht="15" customHeight="1">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3"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3" s="71" customFormat="1" ht="21" customHeight="1">
      <c r="A35" s="107" t="s">
        <v>197</v>
      </c>
      <c r="B35" s="68"/>
      <c r="C35" s="68"/>
      <c r="D35" s="68"/>
      <c r="E35" s="68"/>
      <c r="F35" s="68"/>
      <c r="G35" s="69"/>
      <c r="H35" s="69"/>
      <c r="I35" s="69"/>
      <c r="J35" s="69"/>
      <c r="K35" s="69"/>
      <c r="L35" s="69"/>
      <c r="M35" s="69"/>
      <c r="N35" s="69"/>
      <c r="O35" s="69"/>
      <c r="AM35" s="68"/>
      <c r="AN35" s="70"/>
    </row>
    <row r="36" spans="1:43" s="71" customFormat="1" ht="32.25" customHeight="1">
      <c r="A36" s="314"/>
      <c r="B36" s="314"/>
      <c r="C36" s="314"/>
      <c r="D36" s="135">
        <v>4</v>
      </c>
      <c r="E36" s="135">
        <v>5</v>
      </c>
      <c r="F36" s="320">
        <v>6</v>
      </c>
      <c r="G36" s="320"/>
      <c r="H36" s="320"/>
      <c r="I36" s="320">
        <v>7</v>
      </c>
      <c r="J36" s="320"/>
      <c r="K36" s="320"/>
      <c r="L36" s="320">
        <v>8</v>
      </c>
      <c r="M36" s="320"/>
      <c r="N36" s="320"/>
      <c r="O36" s="320">
        <v>9</v>
      </c>
      <c r="P36" s="320"/>
      <c r="Q36" s="320"/>
      <c r="R36" s="320">
        <v>10</v>
      </c>
      <c r="S36" s="320"/>
      <c r="T36" s="320"/>
      <c r="U36" s="320">
        <v>11</v>
      </c>
      <c r="V36" s="320"/>
      <c r="W36" s="320"/>
      <c r="X36" s="320">
        <v>12</v>
      </c>
      <c r="Y36" s="320"/>
      <c r="Z36" s="320"/>
      <c r="AA36" s="320">
        <v>1</v>
      </c>
      <c r="AB36" s="320"/>
      <c r="AC36" s="320"/>
      <c r="AD36" s="320">
        <v>2</v>
      </c>
      <c r="AE36" s="320"/>
      <c r="AF36" s="320"/>
      <c r="AG36" s="320">
        <v>3</v>
      </c>
      <c r="AH36" s="320"/>
      <c r="AI36" s="320"/>
      <c r="AJ36" s="314" t="s">
        <v>147</v>
      </c>
      <c r="AK36" s="314"/>
      <c r="AL36" s="127" t="s">
        <v>200</v>
      </c>
      <c r="AM36" s="330" t="s">
        <v>234</v>
      </c>
      <c r="AN36" s="331"/>
      <c r="AO36"/>
      <c r="AP36"/>
      <c r="AQ36"/>
    </row>
    <row r="37" spans="1:43" s="71" customFormat="1" ht="20.100000000000001" customHeight="1">
      <c r="A37" s="323" t="s">
        <v>205</v>
      </c>
      <c r="B37" s="323"/>
      <c r="C37" s="323"/>
      <c r="D37" s="134">
        <f>SUM(D38,D39,D40,D41,D43,D45)</f>
        <v>1840</v>
      </c>
      <c r="E37" s="134">
        <f>SUM(E38,E39,E40,E41,E43,E45)</f>
        <v>1726</v>
      </c>
      <c r="F37" s="332">
        <f>SUM(F38,F39,F40,F41,F43,F45)</f>
        <v>1840</v>
      </c>
      <c r="G37" s="333"/>
      <c r="H37" s="334"/>
      <c r="I37" s="332">
        <f>SUM(I38,I39,I40,I41,I43,I45)</f>
        <v>1932</v>
      </c>
      <c r="J37" s="333">
        <f t="shared" ref="J37:AI37" si="3">SUM(J38,J39,J40,J41,J43,J45)</f>
        <v>0</v>
      </c>
      <c r="K37" s="334">
        <f t="shared" si="3"/>
        <v>0</v>
      </c>
      <c r="L37" s="332">
        <f>SUM(L38,L39,L40,L41,L43,L45)</f>
        <v>1932</v>
      </c>
      <c r="M37" s="333"/>
      <c r="N37" s="334"/>
      <c r="O37" s="332">
        <f>SUM(O38,O39,O40,O41,O43,O45)</f>
        <v>1748</v>
      </c>
      <c r="P37" s="333"/>
      <c r="Q37" s="334"/>
      <c r="R37" s="332">
        <f>SUM(R38,R39,R40,R41,R43,R45)</f>
        <v>1840</v>
      </c>
      <c r="S37" s="333"/>
      <c r="T37" s="334"/>
      <c r="U37" s="332">
        <f>SUM(U38,U39,U40,U41,U43,U45)</f>
        <v>1840</v>
      </c>
      <c r="V37" s="333">
        <f t="shared" si="3"/>
        <v>0</v>
      </c>
      <c r="W37" s="334">
        <f t="shared" si="3"/>
        <v>0</v>
      </c>
      <c r="X37" s="332">
        <f>SUM(X38,X39,X40,X41,X43,X45)</f>
        <v>1748</v>
      </c>
      <c r="Y37" s="333">
        <f t="shared" si="3"/>
        <v>0</v>
      </c>
      <c r="Z37" s="334">
        <f t="shared" si="3"/>
        <v>0</v>
      </c>
      <c r="AA37" s="332">
        <f>SUM(AA38,AA39,AA40,AA41,AA43,AA45)</f>
        <v>1748</v>
      </c>
      <c r="AB37" s="333">
        <f t="shared" si="3"/>
        <v>0</v>
      </c>
      <c r="AC37" s="334">
        <f t="shared" si="3"/>
        <v>0</v>
      </c>
      <c r="AD37" s="332">
        <f>SUM(AD38,AD39,AD40,AD41,AD43,AD45)</f>
        <v>1748</v>
      </c>
      <c r="AE37" s="333">
        <f t="shared" si="3"/>
        <v>0</v>
      </c>
      <c r="AF37" s="334">
        <f t="shared" si="3"/>
        <v>0</v>
      </c>
      <c r="AG37" s="332">
        <f>SUM(AG38,AG39,AG40,AG41,AG43,AG45)</f>
        <v>1840</v>
      </c>
      <c r="AH37" s="333">
        <f t="shared" si="3"/>
        <v>0</v>
      </c>
      <c r="AI37" s="334">
        <f t="shared" si="3"/>
        <v>0</v>
      </c>
      <c r="AJ37" s="322">
        <f>SUM(D37:AI37)</f>
        <v>21782</v>
      </c>
      <c r="AK37" s="322"/>
      <c r="AL37" s="126">
        <f>ROUNDUP(AJ37/AJ47,1)</f>
        <v>92</v>
      </c>
      <c r="AM37" s="325"/>
      <c r="AN37" s="326"/>
      <c r="AO37"/>
      <c r="AP37"/>
      <c r="AQ37"/>
    </row>
    <row r="38" spans="1:43" s="121" customFormat="1" ht="20.100000000000001" customHeight="1">
      <c r="A38" s="140" t="s">
        <v>226</v>
      </c>
      <c r="B38" s="141"/>
      <c r="C38" s="142"/>
      <c r="D38" s="133">
        <v>50</v>
      </c>
      <c r="E38" s="133">
        <v>45</v>
      </c>
      <c r="F38" s="344">
        <v>50</v>
      </c>
      <c r="G38" s="345"/>
      <c r="H38" s="346"/>
      <c r="I38" s="344">
        <v>50</v>
      </c>
      <c r="J38" s="345"/>
      <c r="K38" s="346"/>
      <c r="L38" s="344">
        <v>50</v>
      </c>
      <c r="M38" s="345"/>
      <c r="N38" s="346"/>
      <c r="O38" s="344">
        <v>45</v>
      </c>
      <c r="P38" s="345"/>
      <c r="Q38" s="346"/>
      <c r="R38" s="344">
        <v>50</v>
      </c>
      <c r="S38" s="345"/>
      <c r="T38" s="346"/>
      <c r="U38" s="344">
        <v>50</v>
      </c>
      <c r="V38" s="345"/>
      <c r="W38" s="346"/>
      <c r="X38" s="344">
        <v>45</v>
      </c>
      <c r="Y38" s="345"/>
      <c r="Z38" s="346"/>
      <c r="AA38" s="344">
        <v>45</v>
      </c>
      <c r="AB38" s="345"/>
      <c r="AC38" s="346"/>
      <c r="AD38" s="344">
        <v>45</v>
      </c>
      <c r="AE38" s="345"/>
      <c r="AF38" s="346"/>
      <c r="AG38" s="344">
        <v>50</v>
      </c>
      <c r="AH38" s="345"/>
      <c r="AI38" s="346"/>
      <c r="AJ38" s="285">
        <f t="shared" ref="AJ38:AJ46" si="4">SUM(D38:AI38)</f>
        <v>575</v>
      </c>
      <c r="AK38" s="285"/>
      <c r="AL38" s="143">
        <f>ROUNDUP(AJ38/$AJ$47,1)</f>
        <v>2.5</v>
      </c>
      <c r="AM38" s="325"/>
      <c r="AN38" s="326"/>
      <c r="AO38" s="120"/>
      <c r="AP38" s="120"/>
      <c r="AQ38" s="120"/>
    </row>
    <row r="39" spans="1:43" s="121" customFormat="1" ht="20.100000000000001" customHeight="1">
      <c r="A39" s="140" t="s">
        <v>206</v>
      </c>
      <c r="B39" s="141"/>
      <c r="C39" s="142"/>
      <c r="D39" s="133">
        <v>50</v>
      </c>
      <c r="E39" s="133">
        <v>50</v>
      </c>
      <c r="F39" s="344">
        <v>50</v>
      </c>
      <c r="G39" s="345"/>
      <c r="H39" s="346"/>
      <c r="I39" s="344">
        <v>55</v>
      </c>
      <c r="J39" s="345"/>
      <c r="K39" s="346"/>
      <c r="L39" s="344">
        <v>55</v>
      </c>
      <c r="M39" s="345"/>
      <c r="N39" s="346"/>
      <c r="O39" s="344">
        <v>50</v>
      </c>
      <c r="P39" s="345"/>
      <c r="Q39" s="346"/>
      <c r="R39" s="344">
        <v>50</v>
      </c>
      <c r="S39" s="345"/>
      <c r="T39" s="346"/>
      <c r="U39" s="344">
        <v>50</v>
      </c>
      <c r="V39" s="345"/>
      <c r="W39" s="346"/>
      <c r="X39" s="344">
        <v>50</v>
      </c>
      <c r="Y39" s="345"/>
      <c r="Z39" s="346"/>
      <c r="AA39" s="344">
        <v>50</v>
      </c>
      <c r="AB39" s="345"/>
      <c r="AC39" s="346"/>
      <c r="AD39" s="344">
        <v>50</v>
      </c>
      <c r="AE39" s="345"/>
      <c r="AF39" s="346"/>
      <c r="AG39" s="344">
        <v>50</v>
      </c>
      <c r="AH39" s="345"/>
      <c r="AI39" s="346"/>
      <c r="AJ39" s="285">
        <f t="shared" si="4"/>
        <v>610</v>
      </c>
      <c r="AK39" s="285"/>
      <c r="AL39" s="143">
        <f>ROUNDUP(AJ39/$AJ$47,1)</f>
        <v>2.6</v>
      </c>
      <c r="AM39" s="325"/>
      <c r="AN39" s="326"/>
      <c r="AO39" s="120"/>
      <c r="AP39" s="120"/>
      <c r="AQ39" s="120"/>
    </row>
    <row r="40" spans="1:43" s="71" customFormat="1" ht="20.100000000000001" customHeight="1">
      <c r="A40" s="128" t="s">
        <v>207</v>
      </c>
      <c r="B40" s="129"/>
      <c r="C40" s="130"/>
      <c r="D40" s="133">
        <v>100</v>
      </c>
      <c r="E40" s="133">
        <v>95</v>
      </c>
      <c r="F40" s="344">
        <v>100</v>
      </c>
      <c r="G40" s="345"/>
      <c r="H40" s="346"/>
      <c r="I40" s="344">
        <v>105</v>
      </c>
      <c r="J40" s="345"/>
      <c r="K40" s="346"/>
      <c r="L40" s="344">
        <v>105</v>
      </c>
      <c r="M40" s="345"/>
      <c r="N40" s="346"/>
      <c r="O40" s="344">
        <v>95</v>
      </c>
      <c r="P40" s="345"/>
      <c r="Q40" s="346"/>
      <c r="R40" s="344">
        <v>100</v>
      </c>
      <c r="S40" s="345"/>
      <c r="T40" s="346"/>
      <c r="U40" s="344">
        <v>100</v>
      </c>
      <c r="V40" s="345"/>
      <c r="W40" s="346"/>
      <c r="X40" s="344">
        <v>95</v>
      </c>
      <c r="Y40" s="345"/>
      <c r="Z40" s="346"/>
      <c r="AA40" s="344">
        <v>95</v>
      </c>
      <c r="AB40" s="345"/>
      <c r="AC40" s="346"/>
      <c r="AD40" s="344">
        <v>95</v>
      </c>
      <c r="AE40" s="345"/>
      <c r="AF40" s="346"/>
      <c r="AG40" s="344">
        <v>100</v>
      </c>
      <c r="AH40" s="345"/>
      <c r="AI40" s="346"/>
      <c r="AJ40" s="322">
        <f t="shared" si="4"/>
        <v>1185</v>
      </c>
      <c r="AK40" s="322"/>
      <c r="AL40" s="126">
        <f>ROUNDUP(AJ40/$AJ$47,1)</f>
        <v>5</v>
      </c>
      <c r="AM40" s="325"/>
      <c r="AN40" s="326"/>
      <c r="AO40"/>
      <c r="AP40"/>
      <c r="AQ40"/>
    </row>
    <row r="41" spans="1:43" s="71" customFormat="1" ht="20.100000000000001" customHeight="1">
      <c r="A41" s="343" t="s">
        <v>208</v>
      </c>
      <c r="B41" s="318"/>
      <c r="C41" s="319"/>
      <c r="D41" s="133">
        <v>100</v>
      </c>
      <c r="E41" s="133">
        <v>95</v>
      </c>
      <c r="F41" s="344">
        <v>100</v>
      </c>
      <c r="G41" s="345"/>
      <c r="H41" s="346"/>
      <c r="I41" s="344">
        <v>105</v>
      </c>
      <c r="J41" s="345"/>
      <c r="K41" s="346"/>
      <c r="L41" s="344">
        <v>105</v>
      </c>
      <c r="M41" s="345"/>
      <c r="N41" s="346"/>
      <c r="O41" s="344">
        <v>95</v>
      </c>
      <c r="P41" s="345"/>
      <c r="Q41" s="346"/>
      <c r="R41" s="344">
        <v>100</v>
      </c>
      <c r="S41" s="345"/>
      <c r="T41" s="346"/>
      <c r="U41" s="344">
        <v>100</v>
      </c>
      <c r="V41" s="345"/>
      <c r="W41" s="346"/>
      <c r="X41" s="344">
        <v>95</v>
      </c>
      <c r="Y41" s="345"/>
      <c r="Z41" s="346"/>
      <c r="AA41" s="344">
        <v>95</v>
      </c>
      <c r="AB41" s="345"/>
      <c r="AC41" s="346"/>
      <c r="AD41" s="344">
        <v>95</v>
      </c>
      <c r="AE41" s="345"/>
      <c r="AF41" s="346"/>
      <c r="AG41" s="344">
        <v>100</v>
      </c>
      <c r="AH41" s="345"/>
      <c r="AI41" s="346"/>
      <c r="AJ41" s="322">
        <f t="shared" si="4"/>
        <v>1185</v>
      </c>
      <c r="AK41" s="322"/>
      <c r="AL41" s="347">
        <f>ROUNDUP(AJ41/$AJ$47,1)</f>
        <v>5</v>
      </c>
      <c r="AM41" s="325"/>
      <c r="AN41" s="326"/>
      <c r="AO41"/>
      <c r="AP41"/>
      <c r="AQ41"/>
    </row>
    <row r="42" spans="1:43" s="122" customFormat="1" ht="20.100000000000001" customHeight="1">
      <c r="A42" s="138"/>
      <c r="B42" s="338" t="s">
        <v>227</v>
      </c>
      <c r="C42" s="339"/>
      <c r="D42" s="133">
        <v>40</v>
      </c>
      <c r="E42" s="133">
        <v>45</v>
      </c>
      <c r="F42" s="344">
        <v>40</v>
      </c>
      <c r="G42" s="345"/>
      <c r="H42" s="346"/>
      <c r="I42" s="344">
        <v>40</v>
      </c>
      <c r="J42" s="345"/>
      <c r="K42" s="346"/>
      <c r="L42" s="344">
        <v>60</v>
      </c>
      <c r="M42" s="345"/>
      <c r="N42" s="346"/>
      <c r="O42" s="344">
        <v>50</v>
      </c>
      <c r="P42" s="345"/>
      <c r="Q42" s="346"/>
      <c r="R42" s="344">
        <v>40</v>
      </c>
      <c r="S42" s="345"/>
      <c r="T42" s="346"/>
      <c r="U42" s="344">
        <v>40</v>
      </c>
      <c r="V42" s="345"/>
      <c r="W42" s="346"/>
      <c r="X42" s="344">
        <v>30</v>
      </c>
      <c r="Y42" s="345"/>
      <c r="Z42" s="346"/>
      <c r="AA42" s="344">
        <v>30</v>
      </c>
      <c r="AB42" s="345"/>
      <c r="AC42" s="346"/>
      <c r="AD42" s="344">
        <v>30</v>
      </c>
      <c r="AE42" s="345"/>
      <c r="AF42" s="346"/>
      <c r="AG42" s="344">
        <v>50</v>
      </c>
      <c r="AH42" s="345"/>
      <c r="AI42" s="346"/>
      <c r="AJ42" s="322">
        <f t="shared" si="4"/>
        <v>495</v>
      </c>
      <c r="AK42" s="322"/>
      <c r="AL42" s="348"/>
      <c r="AM42" s="327">
        <f>ROUNDUP($AJ$42/$AJ$47,1)</f>
        <v>2.1</v>
      </c>
      <c r="AN42" s="328"/>
      <c r="AO42" s="120"/>
      <c r="AP42" s="120"/>
      <c r="AQ42" s="120"/>
    </row>
    <row r="43" spans="1:43" s="71" customFormat="1" ht="20.100000000000001" customHeight="1">
      <c r="A43" s="343" t="s">
        <v>209</v>
      </c>
      <c r="B43" s="318"/>
      <c r="C43" s="319"/>
      <c r="D43" s="133">
        <v>140</v>
      </c>
      <c r="E43" s="133">
        <v>131</v>
      </c>
      <c r="F43" s="344">
        <v>140</v>
      </c>
      <c r="G43" s="345"/>
      <c r="H43" s="346"/>
      <c r="I43" s="344">
        <v>147</v>
      </c>
      <c r="J43" s="345"/>
      <c r="K43" s="346"/>
      <c r="L43" s="344">
        <v>147</v>
      </c>
      <c r="M43" s="345"/>
      <c r="N43" s="346"/>
      <c r="O43" s="344">
        <v>133</v>
      </c>
      <c r="P43" s="345"/>
      <c r="Q43" s="346"/>
      <c r="R43" s="344">
        <v>140</v>
      </c>
      <c r="S43" s="345"/>
      <c r="T43" s="346"/>
      <c r="U43" s="344">
        <v>140</v>
      </c>
      <c r="V43" s="345"/>
      <c r="W43" s="346"/>
      <c r="X43" s="344">
        <v>133</v>
      </c>
      <c r="Y43" s="345"/>
      <c r="Z43" s="346"/>
      <c r="AA43" s="344">
        <v>133</v>
      </c>
      <c r="AB43" s="345"/>
      <c r="AC43" s="346"/>
      <c r="AD43" s="344">
        <v>133</v>
      </c>
      <c r="AE43" s="345"/>
      <c r="AF43" s="346"/>
      <c r="AG43" s="344">
        <v>140</v>
      </c>
      <c r="AH43" s="345"/>
      <c r="AI43" s="346"/>
      <c r="AJ43" s="322">
        <f t="shared" si="4"/>
        <v>1657</v>
      </c>
      <c r="AK43" s="322"/>
      <c r="AL43" s="347">
        <f>ROUNDUP(AJ43/$AJ$47,1)</f>
        <v>7</v>
      </c>
      <c r="AM43" s="325"/>
      <c r="AN43" s="326"/>
      <c r="AO43"/>
      <c r="AP43"/>
      <c r="AQ43"/>
    </row>
    <row r="44" spans="1:43" s="122" customFormat="1" ht="20.100000000000001" customHeight="1">
      <c r="A44" s="139"/>
      <c r="B44" s="338" t="s">
        <v>227</v>
      </c>
      <c r="C44" s="339"/>
      <c r="D44" s="133">
        <v>40</v>
      </c>
      <c r="E44" s="133">
        <v>31</v>
      </c>
      <c r="F44" s="344">
        <v>40</v>
      </c>
      <c r="G44" s="345"/>
      <c r="H44" s="346"/>
      <c r="I44" s="344">
        <v>47</v>
      </c>
      <c r="J44" s="345"/>
      <c r="K44" s="346"/>
      <c r="L44" s="344">
        <v>47</v>
      </c>
      <c r="M44" s="345"/>
      <c r="N44" s="346"/>
      <c r="O44" s="344">
        <v>33</v>
      </c>
      <c r="P44" s="345"/>
      <c r="Q44" s="346"/>
      <c r="R44" s="344">
        <v>40</v>
      </c>
      <c r="S44" s="345"/>
      <c r="T44" s="346"/>
      <c r="U44" s="344">
        <v>40</v>
      </c>
      <c r="V44" s="345"/>
      <c r="W44" s="346"/>
      <c r="X44" s="344">
        <v>33</v>
      </c>
      <c r="Y44" s="345"/>
      <c r="Z44" s="346"/>
      <c r="AA44" s="344">
        <v>33</v>
      </c>
      <c r="AB44" s="345"/>
      <c r="AC44" s="346"/>
      <c r="AD44" s="344">
        <v>33</v>
      </c>
      <c r="AE44" s="345"/>
      <c r="AF44" s="346"/>
      <c r="AG44" s="344">
        <v>40</v>
      </c>
      <c r="AH44" s="345"/>
      <c r="AI44" s="346"/>
      <c r="AJ44" s="322">
        <f t="shared" si="4"/>
        <v>457</v>
      </c>
      <c r="AK44" s="322"/>
      <c r="AL44" s="348"/>
      <c r="AM44" s="327">
        <f>ROUNDUP($AJ$44/$AJ$47,1)</f>
        <v>2</v>
      </c>
      <c r="AN44" s="328"/>
      <c r="AO44" s="120"/>
      <c r="AP44" s="120"/>
      <c r="AQ44" s="120"/>
    </row>
    <row r="45" spans="1:43" s="71" customFormat="1" ht="20.100000000000001" customHeight="1">
      <c r="A45" s="343" t="s">
        <v>210</v>
      </c>
      <c r="B45" s="318"/>
      <c r="C45" s="319"/>
      <c r="D45" s="133">
        <v>1400</v>
      </c>
      <c r="E45" s="133">
        <v>1310</v>
      </c>
      <c r="F45" s="344">
        <v>1400</v>
      </c>
      <c r="G45" s="345"/>
      <c r="H45" s="346"/>
      <c r="I45" s="344">
        <v>1470</v>
      </c>
      <c r="J45" s="345"/>
      <c r="K45" s="346"/>
      <c r="L45" s="344">
        <v>1470</v>
      </c>
      <c r="M45" s="345"/>
      <c r="N45" s="346"/>
      <c r="O45" s="344">
        <v>1330</v>
      </c>
      <c r="P45" s="345"/>
      <c r="Q45" s="346"/>
      <c r="R45" s="344">
        <v>1400</v>
      </c>
      <c r="S45" s="345"/>
      <c r="T45" s="346"/>
      <c r="U45" s="344">
        <v>1400</v>
      </c>
      <c r="V45" s="345"/>
      <c r="W45" s="346"/>
      <c r="X45" s="344">
        <v>1330</v>
      </c>
      <c r="Y45" s="345"/>
      <c r="Z45" s="346"/>
      <c r="AA45" s="344">
        <v>1330</v>
      </c>
      <c r="AB45" s="345"/>
      <c r="AC45" s="346"/>
      <c r="AD45" s="344">
        <v>1330</v>
      </c>
      <c r="AE45" s="345"/>
      <c r="AF45" s="346"/>
      <c r="AG45" s="344">
        <v>1400</v>
      </c>
      <c r="AH45" s="345"/>
      <c r="AI45" s="346"/>
      <c r="AJ45" s="322">
        <f t="shared" si="4"/>
        <v>16570</v>
      </c>
      <c r="AK45" s="322"/>
      <c r="AL45" s="347">
        <f>ROUNDUP(AJ45/$AJ$47,1)</f>
        <v>70</v>
      </c>
      <c r="AM45" s="325"/>
      <c r="AN45" s="326"/>
      <c r="AO45"/>
      <c r="AP45"/>
      <c r="AQ45"/>
    </row>
    <row r="46" spans="1:43" s="122" customFormat="1" ht="20.100000000000001" customHeight="1">
      <c r="A46" s="138"/>
      <c r="B46" s="338" t="s">
        <v>227</v>
      </c>
      <c r="C46" s="339"/>
      <c r="D46" s="133">
        <v>400</v>
      </c>
      <c r="E46" s="133">
        <v>310</v>
      </c>
      <c r="F46" s="344">
        <v>400</v>
      </c>
      <c r="G46" s="345"/>
      <c r="H46" s="346"/>
      <c r="I46" s="344">
        <v>470</v>
      </c>
      <c r="J46" s="345"/>
      <c r="K46" s="346"/>
      <c r="L46" s="344">
        <v>470</v>
      </c>
      <c r="M46" s="345"/>
      <c r="N46" s="346"/>
      <c r="O46" s="344">
        <v>330</v>
      </c>
      <c r="P46" s="345"/>
      <c r="Q46" s="346"/>
      <c r="R46" s="344">
        <v>400</v>
      </c>
      <c r="S46" s="345"/>
      <c r="T46" s="346"/>
      <c r="U46" s="344">
        <v>400</v>
      </c>
      <c r="V46" s="345"/>
      <c r="W46" s="346"/>
      <c r="X46" s="344">
        <v>330</v>
      </c>
      <c r="Y46" s="345"/>
      <c r="Z46" s="346"/>
      <c r="AA46" s="344">
        <v>330</v>
      </c>
      <c r="AB46" s="345"/>
      <c r="AC46" s="346"/>
      <c r="AD46" s="344">
        <v>330</v>
      </c>
      <c r="AE46" s="345"/>
      <c r="AF46" s="346"/>
      <c r="AG46" s="344">
        <v>400</v>
      </c>
      <c r="AH46" s="345"/>
      <c r="AI46" s="346"/>
      <c r="AJ46" s="322">
        <f t="shared" si="4"/>
        <v>4570</v>
      </c>
      <c r="AK46" s="322"/>
      <c r="AL46" s="348"/>
      <c r="AM46" s="327">
        <f>ROUNDUP($AJ$46/$AJ$47,1)</f>
        <v>19.3</v>
      </c>
      <c r="AN46" s="328"/>
      <c r="AO46" s="120"/>
      <c r="AP46" s="120"/>
      <c r="AQ46" s="120"/>
    </row>
    <row r="47" spans="1:43" s="71" customFormat="1" ht="20.100000000000001" customHeight="1">
      <c r="A47" s="323" t="s">
        <v>198</v>
      </c>
      <c r="B47" s="323"/>
      <c r="C47" s="323"/>
      <c r="D47" s="133">
        <v>20</v>
      </c>
      <c r="E47" s="133">
        <v>19</v>
      </c>
      <c r="F47" s="321">
        <v>20</v>
      </c>
      <c r="G47" s="321"/>
      <c r="H47" s="321"/>
      <c r="I47" s="321">
        <v>21</v>
      </c>
      <c r="J47" s="321"/>
      <c r="K47" s="321"/>
      <c r="L47" s="321">
        <v>21</v>
      </c>
      <c r="M47" s="321"/>
      <c r="N47" s="321"/>
      <c r="O47" s="321">
        <v>19</v>
      </c>
      <c r="P47" s="321"/>
      <c r="Q47" s="321"/>
      <c r="R47" s="321">
        <v>20</v>
      </c>
      <c r="S47" s="321"/>
      <c r="T47" s="321"/>
      <c r="U47" s="321">
        <v>20</v>
      </c>
      <c r="V47" s="321"/>
      <c r="W47" s="321"/>
      <c r="X47" s="321">
        <v>19</v>
      </c>
      <c r="Y47" s="321"/>
      <c r="Z47" s="321"/>
      <c r="AA47" s="321">
        <v>19</v>
      </c>
      <c r="AB47" s="321"/>
      <c r="AC47" s="321"/>
      <c r="AD47" s="321">
        <v>19</v>
      </c>
      <c r="AE47" s="321"/>
      <c r="AF47" s="321"/>
      <c r="AG47" s="321">
        <v>20</v>
      </c>
      <c r="AH47" s="321"/>
      <c r="AI47" s="321"/>
      <c r="AJ47" s="322">
        <f>+SUM(D47:AI47)</f>
        <v>237</v>
      </c>
      <c r="AK47" s="322"/>
      <c r="AL47" s="118"/>
      <c r="AM47" s="325"/>
      <c r="AN47" s="326"/>
      <c r="AO47"/>
      <c r="AP47"/>
      <c r="AQ47"/>
    </row>
    <row r="48" spans="1:43" s="71" customFormat="1" ht="5.0999999999999996" customHeight="1">
      <c r="A48" s="114"/>
      <c r="B48" s="114"/>
      <c r="C48" s="114"/>
      <c r="D48" s="144"/>
      <c r="E48" s="144"/>
      <c r="F48" s="144"/>
      <c r="G48" s="144"/>
      <c r="H48" s="144"/>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115"/>
      <c r="AH48" s="115"/>
      <c r="AI48" s="115"/>
      <c r="AJ48" s="116"/>
      <c r="AK48" s="69"/>
      <c r="AL48" s="131"/>
      <c r="AM48" s="131"/>
      <c r="AN48" s="70"/>
    </row>
    <row r="49" spans="1:40" s="71" customFormat="1" ht="18" customHeight="1">
      <c r="A49" s="107" t="s">
        <v>199</v>
      </c>
      <c r="B49" s="69"/>
      <c r="D49" s="69"/>
      <c r="E49" s="69"/>
      <c r="F49" s="69"/>
      <c r="G49" s="69"/>
      <c r="H49" s="69"/>
      <c r="I49" s="69"/>
      <c r="J49" s="69"/>
      <c r="K49" s="69"/>
      <c r="L49" s="69"/>
      <c r="M49" s="69"/>
      <c r="N49" s="69"/>
      <c r="O49" s="69"/>
      <c r="P49" s="69"/>
      <c r="Q49" s="69"/>
      <c r="R49" s="69"/>
      <c r="S49" s="69"/>
      <c r="T49" s="69"/>
      <c r="U49" s="69"/>
      <c r="V49" s="69"/>
      <c r="W49" s="68"/>
      <c r="X49" s="69"/>
      <c r="Y49" s="69"/>
      <c r="Z49" s="69"/>
      <c r="AA49" s="69"/>
      <c r="AB49" s="69"/>
      <c r="AC49" s="69"/>
      <c r="AD49" s="69"/>
      <c r="AE49" s="69"/>
      <c r="AF49" s="69"/>
      <c r="AG49" s="115"/>
      <c r="AH49" s="115"/>
      <c r="AI49" s="115"/>
      <c r="AJ49" s="116"/>
      <c r="AK49" s="69"/>
      <c r="AL49" s="68"/>
      <c r="AM49" s="68"/>
      <c r="AN49" s="70"/>
    </row>
    <row r="50" spans="1:40" s="71" customFormat="1" ht="45" customHeight="1">
      <c r="A50" s="314" t="s">
        <v>194</v>
      </c>
      <c r="B50" s="314"/>
      <c r="C50" s="314" t="s">
        <v>113</v>
      </c>
      <c r="D50" s="314"/>
      <c r="E50" s="315" t="s">
        <v>124</v>
      </c>
      <c r="F50" s="315"/>
      <c r="G50" s="315"/>
      <c r="H50" s="315"/>
      <c r="I50" s="304" t="s">
        <v>203</v>
      </c>
      <c r="J50" s="305"/>
      <c r="K50" s="305"/>
      <c r="L50" s="305"/>
      <c r="M50" s="305"/>
      <c r="N50" s="306"/>
      <c r="O50" s="349" t="s">
        <v>235</v>
      </c>
      <c r="P50" s="350"/>
      <c r="Q50" s="350"/>
      <c r="R50" s="350"/>
      <c r="S50" s="350"/>
      <c r="T50" s="351"/>
      <c r="U50"/>
      <c r="W50" s="68"/>
      <c r="X50" s="69"/>
      <c r="Y50" s="69"/>
      <c r="Z50" s="69"/>
      <c r="AA50" s="69"/>
      <c r="AB50" s="69"/>
      <c r="AC50" s="69"/>
      <c r="AD50" s="69"/>
      <c r="AE50" s="69"/>
      <c r="AF50" s="69"/>
      <c r="AG50" s="115"/>
      <c r="AH50" s="115"/>
      <c r="AI50" s="115"/>
      <c r="AJ50" s="116"/>
      <c r="AK50" s="69"/>
      <c r="AL50" s="68"/>
      <c r="AM50" s="68"/>
      <c r="AN50" s="70"/>
    </row>
    <row r="51" spans="1:40" s="71" customFormat="1" ht="18" customHeight="1">
      <c r="A51" s="315" t="s">
        <v>201</v>
      </c>
      <c r="B51" s="315"/>
      <c r="C51" s="324">
        <f>ROUNDDOWN(IF(AL37&lt;=30,1,1+ROUNDUP((AL37-30)/30,0)),1)</f>
        <v>4</v>
      </c>
      <c r="D51" s="324"/>
      <c r="E51" s="324">
        <f>ROUNDDOWN(AL37/5,1)</f>
        <v>18.399999999999999</v>
      </c>
      <c r="F51" s="324"/>
      <c r="G51" s="324"/>
      <c r="H51" s="324"/>
      <c r="I51" s="352">
        <f>ROUNDDOWN($AL$40/9,1)+ROUNDDOWN(($AL$41-$AM$42)/6,1)+ROUNDDOWN($AM$42/12,1)+ROUNDDOWN(($AL$43-$AM$44)/4,1)+ROUNDDOWN($AM$44/8,1)+ROUNDDOWN(($AL$45-$AM$46)/2.5,1)+ROUNDDOWN($AM$46/5,1)</f>
        <v>26.400000000000002</v>
      </c>
      <c r="J51" s="335"/>
      <c r="K51" s="335"/>
      <c r="L51" s="335"/>
      <c r="M51" s="335"/>
      <c r="N51" s="335"/>
      <c r="O51" s="356">
        <v>1</v>
      </c>
      <c r="P51" s="356"/>
      <c r="Q51" s="356"/>
      <c r="R51" s="356"/>
      <c r="S51" s="356"/>
      <c r="T51" s="356"/>
      <c r="U51"/>
      <c r="W51" s="68"/>
      <c r="X51" s="69"/>
      <c r="Y51" s="69"/>
      <c r="Z51" s="69"/>
      <c r="AA51" s="69"/>
      <c r="AB51" s="69"/>
      <c r="AC51" s="69"/>
      <c r="AD51" s="69"/>
      <c r="AE51" s="69"/>
      <c r="AF51" s="69"/>
      <c r="AG51" s="115"/>
      <c r="AH51" s="115"/>
      <c r="AI51" s="115"/>
      <c r="AJ51" s="116"/>
      <c r="AK51" s="69"/>
      <c r="AL51" s="68"/>
      <c r="AM51" s="68"/>
      <c r="AN51" s="70"/>
    </row>
    <row r="52" spans="1:40" s="71" customFormat="1" ht="5.0999999999999996" customHeight="1">
      <c r="A52" s="114"/>
      <c r="B52" s="114"/>
      <c r="C52" s="114"/>
      <c r="D52" s="114"/>
      <c r="E52" s="114"/>
      <c r="F52" s="114"/>
      <c r="G52" s="114"/>
      <c r="H52" s="114"/>
      <c r="I52" s="114"/>
      <c r="J52" s="115"/>
      <c r="K52" s="115"/>
      <c r="L52" s="115"/>
      <c r="M52" s="116"/>
      <c r="N52" s="69"/>
      <c r="O52" s="69"/>
      <c r="P52" s="69"/>
      <c r="Q52"/>
      <c r="W52" s="68"/>
      <c r="X52" s="69"/>
      <c r="Y52" s="69"/>
      <c r="Z52" s="69"/>
      <c r="AA52" s="69"/>
      <c r="AB52" s="69"/>
      <c r="AC52" s="69"/>
      <c r="AD52" s="69"/>
      <c r="AE52" s="69"/>
      <c r="AF52" s="69"/>
      <c r="AG52" s="115"/>
      <c r="AH52" s="115"/>
      <c r="AI52" s="115"/>
      <c r="AJ52" s="116"/>
      <c r="AK52" s="69"/>
      <c r="AL52" s="68"/>
      <c r="AM52" s="68"/>
      <c r="AN52" s="70"/>
    </row>
    <row r="53" spans="1:40" ht="21" customHeight="1">
      <c r="A53" s="72" t="s">
        <v>202</v>
      </c>
      <c r="B53" s="59"/>
      <c r="C53" s="63"/>
      <c r="D53" s="63"/>
      <c r="E53" s="63"/>
      <c r="F53" s="63"/>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row>
    <row r="54" spans="1:40" ht="24.95" customHeight="1">
      <c r="A54" s="62"/>
      <c r="B54" s="80"/>
      <c r="C54" s="304" t="str">
        <f>IF(VLOOKUP($AK$1,'選択肢（削除厳禁）'!$A$1:$J$30,C59,FALSE)=0,"-",VLOOKUP($AK$1,'選択肢（削除厳禁）'!$A$1:$J$30,C59,FALSE))</f>
        <v>管理者</v>
      </c>
      <c r="D54" s="305"/>
      <c r="E54" s="311" t="str">
        <f>IF(VLOOKUP($AK$1,'選択肢（削除厳禁）'!$A$1:$J$30,E59,FALSE)=0,"-",VLOOKUP($AK$1,'選択肢（削除厳禁）'!$A$1:$J$30,E59,FALSE))</f>
        <v>サービス管理責任者</v>
      </c>
      <c r="F54" s="311"/>
      <c r="G54" s="311"/>
      <c r="H54" s="311"/>
      <c r="I54" s="304" t="str">
        <f>IF(VLOOKUP($AK$1,'選択肢（削除厳禁）'!$A$1:$J$30,I59,FALSE)=0,"-",VLOOKUP($AK$1,'選択肢（削除厳禁）'!$A$1:$J$30,I59,FALSE))</f>
        <v>看護職員</v>
      </c>
      <c r="J54" s="305"/>
      <c r="K54" s="305"/>
      <c r="L54" s="305"/>
      <c r="M54" s="305"/>
      <c r="N54" s="306"/>
      <c r="O54" s="304" t="str">
        <f>IF(VLOOKUP($AK$1,'選択肢（削除厳禁）'!$A$1:$J$30,O59,FALSE)=0,"-",VLOOKUP($AK$1,'選択肢（削除厳禁）'!$A$1:$J$30,O59,FALSE))</f>
        <v>世話人</v>
      </c>
      <c r="P54" s="305"/>
      <c r="Q54" s="305"/>
      <c r="R54" s="305"/>
      <c r="S54" s="305"/>
      <c r="T54" s="306"/>
      <c r="U54" s="349" t="str">
        <f>IF(VLOOKUP($AK$1,'選択肢（削除厳禁）'!$A$1:$J$30,U59,FALSE)=0,"-",VLOOKUP($AK$1,'選択肢（削除厳禁）'!$A$1:$J$30,U59,FALSE))</f>
        <v>生活支援員</v>
      </c>
      <c r="V54" s="350"/>
      <c r="W54" s="350"/>
      <c r="X54" s="350"/>
      <c r="Y54" s="350"/>
      <c r="Z54" s="351"/>
      <c r="AA54" s="304" t="str">
        <f>IF(VLOOKUP($AK$1,'選択肢（削除厳禁）'!$A$1:$J$30,AA59,FALSE)=0,"-",VLOOKUP($AK$1,'選択肢（削除厳禁）'!$A$1:$J$30,AA59,FALSE))</f>
        <v>夜間支援従事者</v>
      </c>
      <c r="AB54" s="305"/>
      <c r="AC54" s="305"/>
      <c r="AD54" s="305"/>
      <c r="AE54" s="305"/>
      <c r="AF54" s="306"/>
      <c r="AG54" s="311"/>
      <c r="AH54" s="311"/>
      <c r="AI54" s="311"/>
      <c r="AJ54" s="311"/>
      <c r="AK54" s="311"/>
      <c r="AL54" s="311"/>
      <c r="AM54" s="311"/>
      <c r="AN54" s="62"/>
    </row>
    <row r="55" spans="1:40" ht="18" customHeight="1">
      <c r="A55" s="62"/>
      <c r="B55" s="80"/>
      <c r="C55" s="109" t="s">
        <v>56</v>
      </c>
      <c r="D55" s="109" t="s">
        <v>57</v>
      </c>
      <c r="E55" s="108" t="s">
        <v>56</v>
      </c>
      <c r="F55" s="310" t="s">
        <v>57</v>
      </c>
      <c r="G55" s="310"/>
      <c r="H55" s="310"/>
      <c r="I55" s="307" t="s">
        <v>56</v>
      </c>
      <c r="J55" s="308"/>
      <c r="K55" s="309"/>
      <c r="L55" s="307" t="s">
        <v>57</v>
      </c>
      <c r="M55" s="308"/>
      <c r="N55" s="309"/>
      <c r="O55" s="307" t="s">
        <v>56</v>
      </c>
      <c r="P55" s="308"/>
      <c r="Q55" s="309"/>
      <c r="R55" s="307" t="s">
        <v>57</v>
      </c>
      <c r="S55" s="308"/>
      <c r="T55" s="309"/>
      <c r="U55" s="353" t="s">
        <v>56</v>
      </c>
      <c r="V55" s="354"/>
      <c r="W55" s="355"/>
      <c r="X55" s="353" t="s">
        <v>57</v>
      </c>
      <c r="Y55" s="354"/>
      <c r="Z55" s="355"/>
      <c r="AA55" s="307" t="s">
        <v>56</v>
      </c>
      <c r="AB55" s="308"/>
      <c r="AC55" s="309"/>
      <c r="AD55" s="307" t="s">
        <v>57</v>
      </c>
      <c r="AE55" s="308"/>
      <c r="AF55" s="309"/>
      <c r="AG55" s="307"/>
      <c r="AH55" s="308"/>
      <c r="AI55" s="309"/>
      <c r="AJ55" s="307"/>
      <c r="AK55" s="309"/>
      <c r="AL55" s="108"/>
      <c r="AM55" s="108"/>
      <c r="AN55" s="62"/>
    </row>
    <row r="56" spans="1:40" ht="18" customHeight="1">
      <c r="A56" s="62"/>
      <c r="B56" s="79" t="s">
        <v>107</v>
      </c>
      <c r="C56" s="108">
        <f>COUNTIFS($B$11:$B$30,C$54,$C$11:$C$30,"A",$E$11:$E$30,"*")</f>
        <v>0</v>
      </c>
      <c r="D56" s="108">
        <f>COUNTIFS($B$11:$B$30,C$54,$C$11:$C$30,"B",$E$11:$E$30,"*")</f>
        <v>0</v>
      </c>
      <c r="E56" s="108">
        <f>COUNTIFS($B$11:$B$30,E$54,$C$11:$C$30,"A",$E$11:$E$30,"*")</f>
        <v>0</v>
      </c>
      <c r="F56" s="307">
        <f>COUNTIFS($B$11:$B$30,E$54,$C$11:$C$30,"B",$E$11:$E$30,"*")</f>
        <v>0</v>
      </c>
      <c r="G56" s="308"/>
      <c r="H56" s="309"/>
      <c r="I56" s="307">
        <f>COUNTIFS($B$11:$B$30,I$54,$C$11:$C$30,"A",$E$11:$E$30,"*")</f>
        <v>0</v>
      </c>
      <c r="J56" s="308"/>
      <c r="K56" s="309"/>
      <c r="L56" s="307">
        <f>COUNTIFS($B$11:$B$30,I$54,$C$11:$C$30,"B",$E$11:$E$30,"*")</f>
        <v>0</v>
      </c>
      <c r="M56" s="308"/>
      <c r="N56" s="309"/>
      <c r="O56" s="307">
        <f>COUNTIFS($B$11:$B$30,O$54,$C$11:$C$30,"A",$E$11:$E$30,"*")</f>
        <v>0</v>
      </c>
      <c r="P56" s="308"/>
      <c r="Q56" s="309"/>
      <c r="R56" s="307">
        <f>COUNTIFS($B$11:$B$30,O$54,$C$11:$C$30,"B",$E$11:$E$30,"*")</f>
        <v>0</v>
      </c>
      <c r="S56" s="308"/>
      <c r="T56" s="309"/>
      <c r="U56" s="353">
        <f>COUNTIFS($B$11:$B$30,U$54,$C$11:$C$30,"A",$E$11:$E$30,"*")</f>
        <v>0</v>
      </c>
      <c r="V56" s="354"/>
      <c r="W56" s="355"/>
      <c r="X56" s="353">
        <f>COUNTIFS($B$11:$B$30,U$54,$C$11:$C$30,"B",$E$11:$E$30,"*")</f>
        <v>0</v>
      </c>
      <c r="Y56" s="354"/>
      <c r="Z56" s="355"/>
      <c r="AA56" s="307">
        <f>COUNTIFS($B$11:$B$30,AA$54,$C$11:$C$30,"A",$E$11:$E$30,"*")</f>
        <v>0</v>
      </c>
      <c r="AB56" s="308"/>
      <c r="AC56" s="309"/>
      <c r="AD56" s="307">
        <f>COUNTIFS($B$11:$B$30,AA$54,$C$11:$C$30,"B",$E$11:$E$30,"*")</f>
        <v>0</v>
      </c>
      <c r="AE56" s="308"/>
      <c r="AF56" s="309"/>
      <c r="AG56" s="307"/>
      <c r="AH56" s="308"/>
      <c r="AI56" s="309"/>
      <c r="AJ56" s="307"/>
      <c r="AK56" s="309"/>
      <c r="AL56" s="108"/>
      <c r="AM56" s="108"/>
      <c r="AN56" s="62"/>
    </row>
    <row r="57" spans="1:40" ht="18" customHeight="1">
      <c r="A57" s="62"/>
      <c r="B57" s="86" t="s">
        <v>108</v>
      </c>
      <c r="C57" s="119"/>
      <c r="D57" s="119"/>
      <c r="E57" s="108">
        <f>COUNTIFS($B$11:$B$30,E$54,$C$11:$C$30,"C",$E$11:$E$30,"*")</f>
        <v>0</v>
      </c>
      <c r="F57" s="307">
        <f>COUNTIFS($B$11:$B$30,E$54,$C$11:$C$30,"D",$E$11:$E$30,"*")</f>
        <v>0</v>
      </c>
      <c r="G57" s="308"/>
      <c r="H57" s="309"/>
      <c r="I57" s="307">
        <f>COUNTIFS($B$11:$B$30,I$54,$C$11:$C$30,"C",$E$11:$E$30,"*")</f>
        <v>0</v>
      </c>
      <c r="J57" s="308"/>
      <c r="K57" s="309"/>
      <c r="L57" s="307">
        <f>COUNTIFS($B$11:$B$30,I$54,$C$11:$C$30,"D",$E$11:$E$30,"*")</f>
        <v>0</v>
      </c>
      <c r="M57" s="308"/>
      <c r="N57" s="309"/>
      <c r="O57" s="307">
        <f>COUNTIFS($B$11:$B$30,O$54,$C$11:$C$30,"C",$E$11:$E$30,"*")</f>
        <v>0</v>
      </c>
      <c r="P57" s="308"/>
      <c r="Q57" s="309"/>
      <c r="R57" s="307">
        <f>COUNTIFS($B$11:$B$30,O$54,$C$11:$C$30,"D",$E$11:$E$30,"*")</f>
        <v>0</v>
      </c>
      <c r="S57" s="308"/>
      <c r="T57" s="309"/>
      <c r="U57" s="353">
        <f>COUNTIFS($B$11:$B$30,U$54,$C$11:$C$30,"C",$E$11:$E$30,"*")</f>
        <v>0</v>
      </c>
      <c r="V57" s="354"/>
      <c r="W57" s="355"/>
      <c r="X57" s="353">
        <f>COUNTIFS($B$11:$B$30,U$54,$C$11:$C$30,"D",$E$11:$E$30,"*")</f>
        <v>0</v>
      </c>
      <c r="Y57" s="354"/>
      <c r="Z57" s="355"/>
      <c r="AA57" s="307">
        <f>COUNTIFS($B$11:$B$30,AA$54,$C$11:$C$30,"C",$E$11:$E$30,"*")</f>
        <v>0</v>
      </c>
      <c r="AB57" s="308"/>
      <c r="AC57" s="309"/>
      <c r="AD57" s="307">
        <f>COUNTIFS($B$11:$B$30,AA$54,$C$11:$C$30,"D",$E$11:$E$30,"*")</f>
        <v>0</v>
      </c>
      <c r="AE57" s="308"/>
      <c r="AF57" s="309"/>
      <c r="AG57" s="307"/>
      <c r="AH57" s="308"/>
      <c r="AI57" s="309"/>
      <c r="AJ57" s="307"/>
      <c r="AK57" s="309"/>
      <c r="AL57" s="108"/>
      <c r="AM57" s="108"/>
      <c r="AN57" s="62"/>
    </row>
    <row r="58" spans="1:40" ht="24.95" customHeight="1">
      <c r="A58" s="62"/>
      <c r="B58" s="86" t="s">
        <v>193</v>
      </c>
      <c r="C58" s="336"/>
      <c r="D58" s="337"/>
      <c r="E58" s="304" t="str">
        <f>IF($AK$3="４週",SUMIFS($AK$11:$AK$30,$B$11:$B$30,E54)/4/$AH$5,IF($AK$3="歴月",SUMIFS($AK$11:$AK$30,$B$11:$B$30,E54)/$AL$5,"記載する期間を選択してください"))</f>
        <v>記載する期間を選択してください</v>
      </c>
      <c r="F58" s="305"/>
      <c r="G58" s="305"/>
      <c r="H58" s="306"/>
      <c r="I58" s="304" t="str">
        <f>IF($AK$3="４週",SUMIFS($AK$11:$AK$30,$B$11:$B$30,I54)/4/$AH$5,IF($AK$3="歴月",SUMIFS($AK$11:$AK$30,$B$11:$B$30,I54)/$AL$5,"記載する期間を選択してください"))</f>
        <v>記載する期間を選択してください</v>
      </c>
      <c r="J58" s="305"/>
      <c r="K58" s="305"/>
      <c r="L58" s="305"/>
      <c r="M58" s="305"/>
      <c r="N58" s="306"/>
      <c r="O58" s="304" t="str">
        <f>IF($AK$3="４週",SUMIFS($AK$11:$AK$30,$B$11:$B$30,O54)/4/$AH$5,IF($AK$3="歴月",SUMIFS($AK$11:$AK$30,$B$11:$B$30,O54)/$AL$5,"記載する期間を選択してください"))</f>
        <v>記載する期間を選択してください</v>
      </c>
      <c r="P58" s="305"/>
      <c r="Q58" s="305"/>
      <c r="R58" s="305"/>
      <c r="S58" s="305"/>
      <c r="T58" s="306"/>
      <c r="U58" s="304" t="str">
        <f>IF($AK$3="４週",SUMIFS($AK$11:$AK$30,$B$11:$B$30,U54)/4/$AH$5,IF($AK$3="歴月",SUMIFS($AK$11:$AK$30,$B$11:$B$30,U54)/$AL$5,"記載する期間を選択してください"))</f>
        <v>記載する期間を選択してください</v>
      </c>
      <c r="V58" s="305"/>
      <c r="W58" s="305"/>
      <c r="X58" s="305"/>
      <c r="Y58" s="305"/>
      <c r="Z58" s="306"/>
      <c r="AA58" s="304" t="str">
        <f>IF($AK$3="４週",SUMIFS($AK$11:$AK$30,$B$11:$B$30,AA54)/4/$AH$5,IF($AK$3="歴月",SUMIFS($AK$11:$AK$30,$B$11:$B$30,AA54)/$AL$5,"記載する期間を選択してください"))</f>
        <v>記載する期間を選択してください</v>
      </c>
      <c r="AB58" s="305"/>
      <c r="AC58" s="305"/>
      <c r="AD58" s="305"/>
      <c r="AE58" s="305"/>
      <c r="AF58" s="306"/>
      <c r="AG58" s="304"/>
      <c r="AH58" s="305"/>
      <c r="AI58" s="305"/>
      <c r="AJ58" s="305"/>
      <c r="AK58" s="306"/>
      <c r="AL58" s="304"/>
      <c r="AM58" s="306"/>
      <c r="AN58" s="62"/>
    </row>
    <row r="59" spans="1:40" ht="5.0999999999999996" customHeight="1">
      <c r="A59" s="62"/>
      <c r="B59" s="59"/>
      <c r="C59" s="82">
        <v>2</v>
      </c>
      <c r="D59" s="82"/>
      <c r="E59" s="82">
        <v>3</v>
      </c>
      <c r="F59" s="82"/>
      <c r="G59" s="82"/>
      <c r="H59" s="82"/>
      <c r="I59" s="82">
        <v>4</v>
      </c>
      <c r="J59" s="82"/>
      <c r="K59" s="82"/>
      <c r="L59" s="82"/>
      <c r="M59" s="82"/>
      <c r="N59" s="82"/>
      <c r="O59" s="82">
        <v>5</v>
      </c>
      <c r="P59" s="82"/>
      <c r="Q59" s="82"/>
      <c r="R59" s="82"/>
      <c r="S59" s="82"/>
      <c r="T59" s="82"/>
      <c r="U59" s="82">
        <v>6</v>
      </c>
      <c r="V59" s="82"/>
      <c r="W59" s="82"/>
      <c r="X59" s="82"/>
      <c r="Y59" s="82"/>
      <c r="Z59" s="82"/>
      <c r="AA59" s="82">
        <v>7</v>
      </c>
      <c r="AB59" s="82"/>
      <c r="AC59" s="82"/>
      <c r="AD59" s="82"/>
      <c r="AE59" s="82"/>
      <c r="AF59" s="82"/>
      <c r="AG59" s="82">
        <v>8</v>
      </c>
      <c r="AH59" s="82"/>
      <c r="AI59" s="82"/>
      <c r="AJ59" s="82"/>
      <c r="AK59" s="82"/>
      <c r="AL59" s="82">
        <v>9</v>
      </c>
      <c r="AM59" s="106"/>
      <c r="AN59" s="62"/>
    </row>
    <row r="60" spans="1:40" ht="15" customHeight="1">
      <c r="A60" s="90" t="s">
        <v>159</v>
      </c>
      <c r="B60" s="95"/>
      <c r="C60" s="96"/>
      <c r="D60" s="96"/>
      <c r="E60" s="96"/>
      <c r="F60" s="97"/>
      <c r="G60" s="96"/>
      <c r="H60" s="82"/>
      <c r="I60" s="82"/>
      <c r="J60" s="82"/>
      <c r="K60" s="82"/>
      <c r="L60" s="82"/>
      <c r="M60" s="82"/>
      <c r="N60" s="82"/>
      <c r="O60" s="82"/>
      <c r="P60" s="82"/>
      <c r="Q60" s="82"/>
      <c r="R60" s="82">
        <v>6</v>
      </c>
      <c r="S60" s="82"/>
      <c r="T60" s="82"/>
      <c r="U60" s="82"/>
      <c r="V60" s="82"/>
      <c r="W60" s="82"/>
      <c r="X60" s="82">
        <v>7</v>
      </c>
      <c r="Y60" s="82"/>
      <c r="Z60" s="82"/>
      <c r="AA60" s="82"/>
      <c r="AB60" s="82"/>
      <c r="AC60" s="82"/>
      <c r="AD60" s="82">
        <v>8</v>
      </c>
      <c r="AE60" s="82"/>
      <c r="AF60" s="82"/>
      <c r="AG60" s="83"/>
      <c r="AH60" s="83"/>
      <c r="AI60" s="83"/>
      <c r="AJ60" s="83">
        <v>9</v>
      </c>
      <c r="AK60" s="81"/>
      <c r="AL60" s="81"/>
      <c r="AM60" s="62"/>
    </row>
    <row r="61" spans="1:40" s="60" customFormat="1" ht="15" customHeight="1">
      <c r="A61" s="90" t="s">
        <v>160</v>
      </c>
      <c r="B61" s="89"/>
      <c r="C61" s="89"/>
      <c r="D61" s="89"/>
      <c r="E61" s="89"/>
      <c r="F61" s="89"/>
      <c r="G61" s="89"/>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40" s="60" customFormat="1" ht="15" customHeight="1">
      <c r="A62" s="90" t="s">
        <v>204</v>
      </c>
      <c r="B62" s="89"/>
      <c r="C62" s="89"/>
      <c r="D62" s="89"/>
      <c r="E62" s="89"/>
      <c r="F62" s="89"/>
      <c r="G62" s="89"/>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40" s="60" customFormat="1" ht="15" customHeight="1">
      <c r="A63" s="90" t="s">
        <v>161</v>
      </c>
      <c r="B63" s="89"/>
      <c r="C63" s="89"/>
      <c r="D63" s="89"/>
      <c r="E63" s="89"/>
      <c r="F63" s="89"/>
      <c r="G63" s="89"/>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row>
    <row r="64" spans="1:40" s="60" customFormat="1" ht="15" customHeight="1">
      <c r="A64" s="90" t="s">
        <v>162</v>
      </c>
      <c r="B64" s="89"/>
      <c r="C64" s="89"/>
      <c r="D64" s="89"/>
      <c r="E64" s="89"/>
      <c r="F64" s="89"/>
      <c r="G64" s="89"/>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row>
    <row r="65" spans="1:7" ht="15" customHeight="1">
      <c r="A65" s="60" t="s">
        <v>163</v>
      </c>
      <c r="B65" s="98"/>
      <c r="C65" s="60"/>
      <c r="D65" s="60"/>
      <c r="E65" s="60"/>
      <c r="F65" s="60"/>
      <c r="G65" s="60"/>
    </row>
    <row r="66" spans="1:7" ht="15" customHeight="1">
      <c r="A66" s="60" t="s">
        <v>164</v>
      </c>
      <c r="B66" s="98"/>
      <c r="C66" s="60"/>
      <c r="D66" s="60"/>
      <c r="E66" s="60"/>
      <c r="F66" s="60"/>
      <c r="G66" s="60"/>
    </row>
    <row r="67" spans="1:7" ht="15" customHeight="1">
      <c r="A67" s="60"/>
      <c r="B67" s="79" t="s">
        <v>165</v>
      </c>
      <c r="C67" s="284" t="s">
        <v>166</v>
      </c>
      <c r="D67" s="284"/>
      <c r="E67" s="284"/>
      <c r="F67" s="60"/>
      <c r="G67" s="60"/>
    </row>
    <row r="68" spans="1:7" ht="15" customHeight="1">
      <c r="A68" s="60"/>
      <c r="B68" s="102" t="s">
        <v>182</v>
      </c>
      <c r="C68" s="285" t="s">
        <v>167</v>
      </c>
      <c r="D68" s="285"/>
      <c r="E68" s="285"/>
      <c r="F68" s="60"/>
      <c r="G68" s="60"/>
    </row>
    <row r="69" spans="1:7" ht="15" customHeight="1">
      <c r="A69" s="60"/>
      <c r="B69" s="102" t="s">
        <v>183</v>
      </c>
      <c r="C69" s="285" t="s">
        <v>168</v>
      </c>
      <c r="D69" s="285"/>
      <c r="E69" s="285"/>
      <c r="F69" s="60"/>
      <c r="G69" s="60"/>
    </row>
    <row r="70" spans="1:7" ht="15" customHeight="1">
      <c r="A70" s="60"/>
      <c r="B70" s="102" t="s">
        <v>184</v>
      </c>
      <c r="C70" s="285" t="s">
        <v>169</v>
      </c>
      <c r="D70" s="285"/>
      <c r="E70" s="285"/>
      <c r="F70" s="60"/>
      <c r="G70" s="60"/>
    </row>
    <row r="71" spans="1:7" ht="15" customHeight="1">
      <c r="A71" s="60"/>
      <c r="B71" s="102" t="s">
        <v>185</v>
      </c>
      <c r="C71" s="285" t="s">
        <v>170</v>
      </c>
      <c r="D71" s="285"/>
      <c r="E71" s="285"/>
      <c r="F71" s="60"/>
      <c r="G71" s="60"/>
    </row>
    <row r="72" spans="1:7" ht="15" customHeight="1">
      <c r="A72" s="60"/>
      <c r="B72" s="90" t="s">
        <v>171</v>
      </c>
      <c r="C72" s="60"/>
      <c r="D72" s="60"/>
      <c r="E72" s="60"/>
      <c r="F72" s="60"/>
      <c r="G72" s="60"/>
    </row>
    <row r="73" spans="1:7" ht="15" customHeight="1">
      <c r="A73" s="60"/>
      <c r="B73" s="90" t="s">
        <v>187</v>
      </c>
      <c r="C73" s="60"/>
      <c r="D73" s="60"/>
      <c r="E73" s="60"/>
      <c r="F73" s="60"/>
      <c r="G73" s="60"/>
    </row>
    <row r="74" spans="1:7" ht="15" customHeight="1">
      <c r="A74" s="60"/>
      <c r="B74" s="90" t="s">
        <v>172</v>
      </c>
      <c r="C74" s="60"/>
      <c r="D74" s="60"/>
      <c r="E74" s="60"/>
      <c r="F74" s="60"/>
      <c r="G74" s="60"/>
    </row>
    <row r="75" spans="1:7" ht="15" customHeight="1">
      <c r="A75" s="60" t="s">
        <v>173</v>
      </c>
      <c r="B75" s="98"/>
      <c r="C75" s="60"/>
      <c r="D75" s="60"/>
      <c r="E75" s="60"/>
      <c r="F75" s="60"/>
      <c r="G75" s="60"/>
    </row>
    <row r="76" spans="1:7" ht="15" customHeight="1">
      <c r="A76" s="60" t="s">
        <v>238</v>
      </c>
      <c r="B76" s="98"/>
      <c r="C76" s="60"/>
      <c r="D76" s="60"/>
      <c r="E76" s="60"/>
      <c r="F76" s="60"/>
      <c r="G76" s="60"/>
    </row>
    <row r="77" spans="1:7" ht="15" customHeight="1">
      <c r="A77" s="60" t="s">
        <v>188</v>
      </c>
      <c r="B77" s="98"/>
      <c r="C77" s="60"/>
      <c r="D77" s="60"/>
      <c r="E77" s="60"/>
      <c r="F77" s="60"/>
      <c r="G77" s="60"/>
    </row>
    <row r="78" spans="1:7" ht="15" customHeight="1">
      <c r="A78" s="60" t="s">
        <v>174</v>
      </c>
      <c r="B78" s="98"/>
      <c r="C78" s="60"/>
      <c r="D78" s="60"/>
      <c r="E78" s="60"/>
      <c r="F78" s="60"/>
      <c r="G78" s="60"/>
    </row>
    <row r="79" spans="1:7" ht="15" customHeight="1">
      <c r="A79" s="60" t="s">
        <v>237</v>
      </c>
      <c r="B79" s="98"/>
      <c r="C79" s="60"/>
      <c r="D79" s="60"/>
      <c r="E79" s="60"/>
      <c r="F79" s="60"/>
      <c r="G79" s="60"/>
    </row>
    <row r="80" spans="1:7" ht="15" customHeight="1">
      <c r="A80" s="60" t="s">
        <v>175</v>
      </c>
      <c r="B80" s="98"/>
      <c r="C80" s="60"/>
      <c r="D80" s="60"/>
      <c r="E80" s="60"/>
      <c r="F80" s="60"/>
      <c r="G80" s="60"/>
    </row>
    <row r="81" spans="1:7" ht="15" customHeight="1">
      <c r="A81" s="60" t="s">
        <v>176</v>
      </c>
      <c r="B81" s="98"/>
      <c r="C81" s="60"/>
      <c r="D81" s="60"/>
      <c r="E81" s="60"/>
      <c r="F81" s="60"/>
      <c r="G81" s="60"/>
    </row>
    <row r="82" spans="1:7" ht="15" customHeight="1">
      <c r="A82" s="60" t="s">
        <v>177</v>
      </c>
      <c r="B82" s="98"/>
      <c r="C82" s="60"/>
      <c r="D82" s="60"/>
      <c r="E82" s="60"/>
      <c r="F82" s="60"/>
      <c r="G82" s="60"/>
    </row>
    <row r="83" spans="1:7" ht="15" customHeight="1">
      <c r="A83" s="60" t="s">
        <v>178</v>
      </c>
      <c r="B83" s="98"/>
      <c r="C83" s="60"/>
      <c r="D83" s="60"/>
      <c r="E83" s="60"/>
      <c r="F83" s="60"/>
      <c r="G83" s="60"/>
    </row>
    <row r="84" spans="1:7" ht="15" customHeight="1">
      <c r="A84" s="60" t="s">
        <v>179</v>
      </c>
      <c r="B84" s="98"/>
      <c r="C84" s="60"/>
      <c r="D84" s="60"/>
      <c r="E84" s="60"/>
      <c r="F84" s="60"/>
      <c r="G84" s="60"/>
    </row>
    <row r="85" spans="1:7" ht="15" customHeight="1">
      <c r="A85" s="60" t="s">
        <v>180</v>
      </c>
      <c r="B85" s="98"/>
      <c r="C85" s="60"/>
      <c r="D85" s="60"/>
      <c r="E85" s="60"/>
      <c r="F85" s="60"/>
      <c r="G85" s="60"/>
    </row>
    <row r="86" spans="1:7" ht="15" customHeight="1">
      <c r="A86" s="60" t="s">
        <v>181</v>
      </c>
      <c r="B86" s="98"/>
      <c r="C86" s="60"/>
      <c r="D86" s="60"/>
      <c r="E86" s="60"/>
      <c r="F86" s="60"/>
      <c r="G86" s="60"/>
    </row>
    <row r="87" spans="1:7" ht="15" customHeight="1">
      <c r="A87" s="60" t="s">
        <v>186</v>
      </c>
      <c r="B87" s="98"/>
      <c r="C87" s="60"/>
      <c r="D87" s="60"/>
      <c r="E87" s="60"/>
      <c r="F87" s="60"/>
      <c r="G87" s="60"/>
    </row>
  </sheetData>
  <mergeCells count="266">
    <mergeCell ref="X56:Z56"/>
    <mergeCell ref="AA56:AC56"/>
    <mergeCell ref="I58:N58"/>
    <mergeCell ref="O58:T58"/>
    <mergeCell ref="U58:Z58"/>
    <mergeCell ref="AA58:AF58"/>
    <mergeCell ref="U57:W57"/>
    <mergeCell ref="X57:Z57"/>
    <mergeCell ref="AA57:AC57"/>
    <mergeCell ref="AD57:AF57"/>
    <mergeCell ref="U56:W56"/>
    <mergeCell ref="C71:E71"/>
    <mergeCell ref="AG58:AK58"/>
    <mergeCell ref="AL58:AM58"/>
    <mergeCell ref="AD56:AF56"/>
    <mergeCell ref="AG56:AI56"/>
    <mergeCell ref="AJ56:AK56"/>
    <mergeCell ref="F57:H57"/>
    <mergeCell ref="I57:K57"/>
    <mergeCell ref="L57:N57"/>
    <mergeCell ref="O57:Q57"/>
    <mergeCell ref="R57:T57"/>
    <mergeCell ref="F56:H56"/>
    <mergeCell ref="I56:K56"/>
    <mergeCell ref="C67:E67"/>
    <mergeCell ref="C68:E68"/>
    <mergeCell ref="C69:E69"/>
    <mergeCell ref="C70:E70"/>
    <mergeCell ref="C58:D58"/>
    <mergeCell ref="E58:H58"/>
    <mergeCell ref="L56:N56"/>
    <mergeCell ref="O56:Q56"/>
    <mergeCell ref="R56:T56"/>
    <mergeCell ref="AG57:AI57"/>
    <mergeCell ref="AJ57:AK57"/>
    <mergeCell ref="A51:B51"/>
    <mergeCell ref="C51:D51"/>
    <mergeCell ref="E51:H51"/>
    <mergeCell ref="I51:N51"/>
    <mergeCell ref="C54:D54"/>
    <mergeCell ref="E54:H54"/>
    <mergeCell ref="I54:N54"/>
    <mergeCell ref="AL54:AM54"/>
    <mergeCell ref="F55:H55"/>
    <mergeCell ref="I55:K55"/>
    <mergeCell ref="L55:N55"/>
    <mergeCell ref="O55:Q55"/>
    <mergeCell ref="R55:T55"/>
    <mergeCell ref="U55:W55"/>
    <mergeCell ref="X55:Z55"/>
    <mergeCell ref="AA55:AC55"/>
    <mergeCell ref="AD55:AF55"/>
    <mergeCell ref="AG55:AI55"/>
    <mergeCell ref="AJ55:AK55"/>
    <mergeCell ref="O54:T54"/>
    <mergeCell ref="U54:Z54"/>
    <mergeCell ref="AA54:AF54"/>
    <mergeCell ref="AG54:AK54"/>
    <mergeCell ref="O51:T51"/>
    <mergeCell ref="AD47:AF47"/>
    <mergeCell ref="AG47:AI47"/>
    <mergeCell ref="AJ47:AK47"/>
    <mergeCell ref="A50:B50"/>
    <mergeCell ref="C50:D50"/>
    <mergeCell ref="E50:H50"/>
    <mergeCell ref="I50:N50"/>
    <mergeCell ref="AD46:AF46"/>
    <mergeCell ref="AG46:AI46"/>
    <mergeCell ref="AJ46:AK46"/>
    <mergeCell ref="A47:C47"/>
    <mergeCell ref="F47:H47"/>
    <mergeCell ref="I47:K47"/>
    <mergeCell ref="L47:N47"/>
    <mergeCell ref="O47:Q47"/>
    <mergeCell ref="R47:T47"/>
    <mergeCell ref="U47:W47"/>
    <mergeCell ref="X47:Z47"/>
    <mergeCell ref="AA47:AC47"/>
    <mergeCell ref="O50:T50"/>
    <mergeCell ref="AD45:AF45"/>
    <mergeCell ref="AG45:AI45"/>
    <mergeCell ref="AJ45:AK45"/>
    <mergeCell ref="AL45:AL46"/>
    <mergeCell ref="B46:C46"/>
    <mergeCell ref="F46:H46"/>
    <mergeCell ref="I46:K46"/>
    <mergeCell ref="L46:N46"/>
    <mergeCell ref="O46:Q46"/>
    <mergeCell ref="R46:T46"/>
    <mergeCell ref="U46:W46"/>
    <mergeCell ref="X46:Z46"/>
    <mergeCell ref="AA46:AC46"/>
    <mergeCell ref="A45:C45"/>
    <mergeCell ref="F45:H45"/>
    <mergeCell ref="I45:K45"/>
    <mergeCell ref="L45:N45"/>
    <mergeCell ref="O45:Q45"/>
    <mergeCell ref="R45:T45"/>
    <mergeCell ref="U45:W45"/>
    <mergeCell ref="X45:Z45"/>
    <mergeCell ref="AA45:AC45"/>
    <mergeCell ref="AG42:AI42"/>
    <mergeCell ref="AJ42:AK42"/>
    <mergeCell ref="U44:W44"/>
    <mergeCell ref="X44:Z44"/>
    <mergeCell ref="AA44:AC44"/>
    <mergeCell ref="AD44:AF44"/>
    <mergeCell ref="AG44:AI44"/>
    <mergeCell ref="AJ44:AK44"/>
    <mergeCell ref="X43:Z43"/>
    <mergeCell ref="AA43:AC43"/>
    <mergeCell ref="AD43:AF43"/>
    <mergeCell ref="AG43:AI43"/>
    <mergeCell ref="AJ43:AK43"/>
    <mergeCell ref="AL43:AL44"/>
    <mergeCell ref="X41:Z41"/>
    <mergeCell ref="AA41:AC41"/>
    <mergeCell ref="AD41:AF41"/>
    <mergeCell ref="AG41:AI41"/>
    <mergeCell ref="AJ41:AK41"/>
    <mergeCell ref="A41:C41"/>
    <mergeCell ref="AL41:AL42"/>
    <mergeCell ref="B42:C42"/>
    <mergeCell ref="F42:H42"/>
    <mergeCell ref="I42:K42"/>
    <mergeCell ref="L42:N42"/>
    <mergeCell ref="O42:Q42"/>
    <mergeCell ref="R42:T42"/>
    <mergeCell ref="U42:W42"/>
    <mergeCell ref="X42:Z42"/>
    <mergeCell ref="AA42:AC42"/>
    <mergeCell ref="B44:C44"/>
    <mergeCell ref="F44:H44"/>
    <mergeCell ref="I44:K44"/>
    <mergeCell ref="L44:N44"/>
    <mergeCell ref="O44:Q44"/>
    <mergeCell ref="R44:T44"/>
    <mergeCell ref="AD42:AF42"/>
    <mergeCell ref="A43:C43"/>
    <mergeCell ref="F43:H43"/>
    <mergeCell ref="I43:K43"/>
    <mergeCell ref="L43:N43"/>
    <mergeCell ref="O43:Q43"/>
    <mergeCell ref="R43:T43"/>
    <mergeCell ref="U43:W43"/>
    <mergeCell ref="U41:W41"/>
    <mergeCell ref="F40:H40"/>
    <mergeCell ref="I40:K40"/>
    <mergeCell ref="L40:N40"/>
    <mergeCell ref="O40:Q40"/>
    <mergeCell ref="R40:T40"/>
    <mergeCell ref="F41:H41"/>
    <mergeCell ref="I41:K41"/>
    <mergeCell ref="L41:N41"/>
    <mergeCell ref="O41:Q41"/>
    <mergeCell ref="R41:T41"/>
    <mergeCell ref="AG40:AI40"/>
    <mergeCell ref="AJ40:AK40"/>
    <mergeCell ref="X39:Z39"/>
    <mergeCell ref="AA39:AC39"/>
    <mergeCell ref="AD39:AF39"/>
    <mergeCell ref="AG39:AI39"/>
    <mergeCell ref="AJ39:AK39"/>
    <mergeCell ref="U40:W40"/>
    <mergeCell ref="X40:Z40"/>
    <mergeCell ref="AA40:AC40"/>
    <mergeCell ref="AD40:AF40"/>
    <mergeCell ref="AG38:AI38"/>
    <mergeCell ref="AJ38:AK38"/>
    <mergeCell ref="F39:H39"/>
    <mergeCell ref="I39:K39"/>
    <mergeCell ref="L39:N39"/>
    <mergeCell ref="O39:Q39"/>
    <mergeCell ref="R39:T39"/>
    <mergeCell ref="F38:H38"/>
    <mergeCell ref="I38:K38"/>
    <mergeCell ref="L38:N38"/>
    <mergeCell ref="O38:Q38"/>
    <mergeCell ref="R38:T38"/>
    <mergeCell ref="U38:W38"/>
    <mergeCell ref="U39:W39"/>
    <mergeCell ref="A37:C37"/>
    <mergeCell ref="I37:K37"/>
    <mergeCell ref="F37:H37"/>
    <mergeCell ref="L37:N37"/>
    <mergeCell ref="O37:Q37"/>
    <mergeCell ref="R37:T37"/>
    <mergeCell ref="X38:Z38"/>
    <mergeCell ref="AA38:AC38"/>
    <mergeCell ref="AD38:AF38"/>
    <mergeCell ref="X36:Z36"/>
    <mergeCell ref="AA36:AC36"/>
    <mergeCell ref="AD36:AF36"/>
    <mergeCell ref="AG36:AI36"/>
    <mergeCell ref="AM29:AN29"/>
    <mergeCell ref="AM30:AN30"/>
    <mergeCell ref="U37:W37"/>
    <mergeCell ref="X37:Z37"/>
    <mergeCell ref="AA37:AC37"/>
    <mergeCell ref="AD37:AF37"/>
    <mergeCell ref="AG37:AI37"/>
    <mergeCell ref="AJ37:AK37"/>
    <mergeCell ref="AM37:AN37"/>
    <mergeCell ref="A31:E31"/>
    <mergeCell ref="AM31:AN32"/>
    <mergeCell ref="A32:E32"/>
    <mergeCell ref="A36:C36"/>
    <mergeCell ref="F36:H36"/>
    <mergeCell ref="I36:K36"/>
    <mergeCell ref="L36:N36"/>
    <mergeCell ref="O36:Q3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36:AN36"/>
    <mergeCell ref="AJ36:AK36"/>
    <mergeCell ref="R36:T36"/>
    <mergeCell ref="U36:W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M11:AN11"/>
    <mergeCell ref="AM12:AN12"/>
    <mergeCell ref="AK1:AN1"/>
    <mergeCell ref="M2:P2"/>
    <mergeCell ref="Q2:R2"/>
    <mergeCell ref="S2:T2"/>
    <mergeCell ref="U2:V2"/>
    <mergeCell ref="AK2:AN2"/>
    <mergeCell ref="AM13:AN13"/>
    <mergeCell ref="AM14:AN14"/>
    <mergeCell ref="AM15:AN15"/>
    <mergeCell ref="AM38:AN38"/>
    <mergeCell ref="AM39:AN39"/>
    <mergeCell ref="AM40:AN40"/>
    <mergeCell ref="AM41:AN41"/>
    <mergeCell ref="AM43:AN43"/>
    <mergeCell ref="AM45:AN45"/>
    <mergeCell ref="AM47:AN47"/>
    <mergeCell ref="AM42:AN42"/>
    <mergeCell ref="AM44:AN44"/>
    <mergeCell ref="AM46:AN46"/>
  </mergeCells>
  <phoneticPr fontId="3"/>
  <conditionalFormatting sqref="AK1:AN4">
    <cfRule type="notContainsBlanks" dxfId="10" priority="1">
      <formula>LEN(TRIM(AK1))&gt;0</formula>
    </cfRule>
  </conditionalFormatting>
  <dataValidations count="6">
    <dataValidation type="list" allowBlank="1" showInputMessage="1" showErrorMessage="1" sqref="B11:B30" xr:uid="{00000000-0002-0000-1200-000000000000}">
      <formula1>INDIRECT($AK$1)</formula1>
    </dataValidation>
    <dataValidation type="list" allowBlank="1" showInputMessage="1" showErrorMessage="1" sqref="AK3:AN3" xr:uid="{00000000-0002-0000-1200-000001000000}">
      <formula1>"４週,歴月"</formula1>
    </dataValidation>
    <dataValidation type="list" allowBlank="1" showInputMessage="1" showErrorMessage="1" sqref="AK4:AN4" xr:uid="{00000000-0002-0000-1200-000002000000}">
      <formula1>"予定,実績"</formula1>
    </dataValidation>
    <dataValidation operator="greaterThanOrEqual" allowBlank="1" showInputMessage="1" showErrorMessage="1" sqref="I48:I49 I52 L48:L49 L52 AL37:AL41 AJ37:AJ47 AM36 AM42 AM44 AL43 AM46 AL45" xr:uid="{00000000-0002-0000-1200-000003000000}"/>
    <dataValidation type="list" allowBlank="1" showInputMessage="1" showErrorMessage="1" sqref="C11:C30" xr:uid="{00000000-0002-0000-1200-000004000000}">
      <formula1>"A,B,C,D"</formula1>
    </dataValidation>
    <dataValidation type="whole" operator="greaterThanOrEqual" allowBlank="1" showInputMessage="1" showErrorMessage="1" sqref="AG37:AG47 L37:L47 O37:O47 R37:R47 U37:U47 X37:X47 AA37:AA47 AD37:AD47 I37:I47 D37:F47" xr:uid="{00000000-0002-0000-1200-000005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61" fitToWidth="0" fitToHeight="0" orientation="landscape" r:id="rId1"/>
  <headerFooter alignWithMargins="0">
    <oddHeader>&amp;L&amp;"ＭＳ ゴシック,標準"&amp;10（参考様式）</oddHeader>
  </headerFooter>
  <rowBreaks count="1" manualBreakCount="1">
    <brk id="34" max="3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Q62"/>
  <sheetViews>
    <sheetView showGridLines="0" tabSelected="1" view="pageBreakPreview" zoomScale="85" zoomScaleNormal="100" zoomScaleSheetLayoutView="85" workbookViewId="0">
      <selection activeCell="K22" sqref="K22"/>
    </sheetView>
  </sheetViews>
  <sheetFormatPr defaultColWidth="8.25" defaultRowHeight="21" customHeight="1"/>
  <cols>
    <col min="1" max="1" width="2.625" style="59" customWidth="1"/>
    <col min="2" max="2" width="20.125" style="61" customWidth="1"/>
    <col min="3" max="3" width="6.625" style="59" customWidth="1"/>
    <col min="4" max="5" width="7.625" style="59" customWidth="1"/>
    <col min="6" max="36" width="2.625" style="59" customWidth="1"/>
    <col min="37" max="37" width="6.625" style="59" customWidth="1"/>
    <col min="38" max="38" width="7.625" style="59" customWidth="1"/>
    <col min="39" max="39" width="13.5" style="59" customWidth="1"/>
    <col min="40" max="40" width="14" style="59" customWidth="1"/>
    <col min="41" max="41" width="8.25" style="59"/>
    <col min="42" max="42" width="10" style="59" customWidth="1"/>
    <col min="43" max="43" width="8.25" style="59" customWidth="1"/>
    <col min="44" max="16384" width="8.25" style="59"/>
  </cols>
  <sheetData>
    <row r="1" spans="1:43" ht="20.100000000000001" customHeight="1">
      <c r="A1" s="362"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00"/>
      <c r="AL1" s="300"/>
      <c r="AM1" s="300"/>
      <c r="AN1" s="300"/>
      <c r="AP1" s="91" t="s">
        <v>262</v>
      </c>
      <c r="AQ1" s="91" t="s">
        <v>268</v>
      </c>
    </row>
    <row r="2" spans="1:43" ht="18" customHeight="1">
      <c r="A2" s="62"/>
      <c r="B2" s="65"/>
      <c r="C2" s="65"/>
      <c r="D2" s="65"/>
      <c r="E2" s="65"/>
      <c r="F2" s="65"/>
      <c r="G2" s="65"/>
      <c r="H2" s="65"/>
      <c r="I2" s="65"/>
      <c r="J2" s="65"/>
      <c r="K2" s="100"/>
      <c r="L2" s="100"/>
      <c r="M2" s="363">
        <v>2025</v>
      </c>
      <c r="N2" s="363"/>
      <c r="O2" s="363"/>
      <c r="P2" s="363"/>
      <c r="Q2" s="294" t="s">
        <v>143</v>
      </c>
      <c r="R2" s="294"/>
      <c r="S2" s="363">
        <v>4</v>
      </c>
      <c r="T2" s="363"/>
      <c r="U2" s="294" t="s">
        <v>144</v>
      </c>
      <c r="V2" s="294"/>
      <c r="W2" s="65"/>
      <c r="X2" s="65"/>
      <c r="Y2" s="65"/>
      <c r="Z2" s="91"/>
      <c r="AA2" s="91"/>
      <c r="AC2" s="85"/>
      <c r="AD2" s="65"/>
      <c r="AE2" s="65"/>
      <c r="AF2" s="65"/>
      <c r="AG2" s="65"/>
      <c r="AH2" s="65"/>
      <c r="AI2" s="85" t="s">
        <v>149</v>
      </c>
      <c r="AJ2" s="85"/>
      <c r="AK2" s="301"/>
      <c r="AL2" s="301"/>
      <c r="AM2" s="301"/>
      <c r="AN2" s="301"/>
    </row>
    <row r="3" spans="1:43"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279</v>
      </c>
      <c r="AJ3" s="85"/>
      <c r="AK3" s="302"/>
      <c r="AL3" s="302"/>
      <c r="AM3" s="302"/>
      <c r="AN3" s="302"/>
    </row>
    <row r="4" spans="1:43" ht="18" customHeight="1">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149"/>
      <c r="AF4" s="149"/>
      <c r="AG4" s="149"/>
      <c r="AH4" s="149"/>
      <c r="AI4" s="150" t="s">
        <v>280</v>
      </c>
      <c r="AJ4" s="85"/>
      <c r="AK4" s="302"/>
      <c r="AL4" s="302"/>
      <c r="AM4" s="302"/>
      <c r="AN4" s="302"/>
    </row>
    <row r="5" spans="1:43" ht="18" customHeight="1">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154</v>
      </c>
      <c r="AH5" s="365">
        <v>40</v>
      </c>
      <c r="AI5" s="365"/>
      <c r="AJ5" s="365"/>
      <c r="AK5" s="93" t="s">
        <v>150</v>
      </c>
      <c r="AL5" s="364">
        <v>160</v>
      </c>
      <c r="AM5" s="93" t="s">
        <v>151</v>
      </c>
      <c r="AN5" s="91"/>
    </row>
    <row r="6" spans="1:43" ht="9.9499999999999993" customHeight="1">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3" ht="15" customHeight="1">
      <c r="A7" s="290" t="s">
        <v>146</v>
      </c>
      <c r="B7" s="284" t="s">
        <v>155</v>
      </c>
      <c r="C7" s="287" t="s">
        <v>269</v>
      </c>
      <c r="D7" s="298" t="s">
        <v>270</v>
      </c>
      <c r="E7" s="291" t="s">
        <v>158</v>
      </c>
      <c r="F7" s="297" t="s">
        <v>189</v>
      </c>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303" t="s">
        <v>190</v>
      </c>
      <c r="AL7" s="298" t="s">
        <v>278</v>
      </c>
      <c r="AM7" s="299" t="s">
        <v>271</v>
      </c>
      <c r="AN7" s="299"/>
    </row>
    <row r="8" spans="1:43" ht="15" customHeight="1">
      <c r="A8" s="290"/>
      <c r="B8" s="284"/>
      <c r="C8" s="288"/>
      <c r="D8" s="298"/>
      <c r="E8" s="291"/>
      <c r="F8" s="284" t="s">
        <v>103</v>
      </c>
      <c r="G8" s="284"/>
      <c r="H8" s="284"/>
      <c r="I8" s="284"/>
      <c r="J8" s="284"/>
      <c r="K8" s="284"/>
      <c r="L8" s="284"/>
      <c r="M8" s="284" t="s">
        <v>104</v>
      </c>
      <c r="N8" s="284"/>
      <c r="O8" s="284"/>
      <c r="P8" s="284"/>
      <c r="Q8" s="284"/>
      <c r="R8" s="284"/>
      <c r="S8" s="284"/>
      <c r="T8" s="284" t="s">
        <v>105</v>
      </c>
      <c r="U8" s="284"/>
      <c r="V8" s="284"/>
      <c r="W8" s="284"/>
      <c r="X8" s="284"/>
      <c r="Y8" s="284"/>
      <c r="Z8" s="284"/>
      <c r="AA8" s="284" t="s">
        <v>106</v>
      </c>
      <c r="AB8" s="284"/>
      <c r="AC8" s="284"/>
      <c r="AD8" s="284"/>
      <c r="AE8" s="284"/>
      <c r="AF8" s="284"/>
      <c r="AG8" s="284"/>
      <c r="AH8" s="284"/>
      <c r="AI8" s="284"/>
      <c r="AJ8" s="284"/>
      <c r="AK8" s="303"/>
      <c r="AL8" s="298"/>
      <c r="AM8" s="299"/>
      <c r="AN8" s="299"/>
    </row>
    <row r="9" spans="1:43" ht="15" customHeight="1">
      <c r="A9" s="290"/>
      <c r="B9" s="284"/>
      <c r="C9" s="288"/>
      <c r="D9" s="298"/>
      <c r="E9" s="291"/>
      <c r="F9" s="66">
        <f>DATE($M$2,$S$2,1)</f>
        <v>45748</v>
      </c>
      <c r="G9" s="66">
        <f>DATE($M$2,$S$2,2)</f>
        <v>45749</v>
      </c>
      <c r="H9" s="66">
        <f>DATE($M$2,$S$2,3)</f>
        <v>45750</v>
      </c>
      <c r="I9" s="66">
        <f>DATE($M$2,$S$2,4)</f>
        <v>45751</v>
      </c>
      <c r="J9" s="66">
        <f>DATE($M$2,$S$2,5)</f>
        <v>45752</v>
      </c>
      <c r="K9" s="66">
        <f>DATE($M$2,$S$2,6)</f>
        <v>45753</v>
      </c>
      <c r="L9" s="66">
        <f>DATE($M$2,$S$2,7)</f>
        <v>45754</v>
      </c>
      <c r="M9" s="66">
        <f>DATE($M$2,$S$2,8)</f>
        <v>45755</v>
      </c>
      <c r="N9" s="66">
        <f>DATE($M$2,$S$2,9)</f>
        <v>45756</v>
      </c>
      <c r="O9" s="66">
        <f>DATE($M$2,$S$2,10)</f>
        <v>45757</v>
      </c>
      <c r="P9" s="66">
        <f>DATE($M$2,$S$2,11)</f>
        <v>45758</v>
      </c>
      <c r="Q9" s="66">
        <f>DATE($M$2,$S$2,12)</f>
        <v>45759</v>
      </c>
      <c r="R9" s="66">
        <f>DATE($M$2,$S$2,13)</f>
        <v>45760</v>
      </c>
      <c r="S9" s="66">
        <f>DATE($M$2,$S$2,14)</f>
        <v>45761</v>
      </c>
      <c r="T9" s="66">
        <f>DATE($M$2,$S$2,15)</f>
        <v>45762</v>
      </c>
      <c r="U9" s="66">
        <f>DATE($M$2,$S$2,16)</f>
        <v>45763</v>
      </c>
      <c r="V9" s="66">
        <f>DATE($M$2,$S$2,17)</f>
        <v>45764</v>
      </c>
      <c r="W9" s="66">
        <f>DATE($M$2,$S$2,18)</f>
        <v>45765</v>
      </c>
      <c r="X9" s="66">
        <f>DATE($M$2,$S$2,19)</f>
        <v>45766</v>
      </c>
      <c r="Y9" s="66">
        <f>DATE($M$2,$S$2,20)</f>
        <v>45767</v>
      </c>
      <c r="Z9" s="66">
        <f>DATE($M$2,$S$2,21)</f>
        <v>45768</v>
      </c>
      <c r="AA9" s="66">
        <f>DATE($M$2,$S$2,22)</f>
        <v>45769</v>
      </c>
      <c r="AB9" s="66">
        <f>DATE($M$2,$S$2,23)</f>
        <v>45770</v>
      </c>
      <c r="AC9" s="66">
        <f>DATE($M$2,$S$2,24)</f>
        <v>45771</v>
      </c>
      <c r="AD9" s="66">
        <f>DATE($M$2,$S$2,25)</f>
        <v>45772</v>
      </c>
      <c r="AE9" s="66">
        <f>DATE($M$2,$S$2,26)</f>
        <v>45773</v>
      </c>
      <c r="AF9" s="66">
        <f>DATE($M$2,$S$2,27)</f>
        <v>45774</v>
      </c>
      <c r="AG9" s="66">
        <f>DATE($M$2,$S$2,28)</f>
        <v>45775</v>
      </c>
      <c r="AH9" s="162"/>
      <c r="AI9" s="162"/>
      <c r="AJ9" s="162"/>
      <c r="AK9" s="303"/>
      <c r="AL9" s="298"/>
      <c r="AM9" s="299"/>
      <c r="AN9" s="299"/>
    </row>
    <row r="10" spans="1:43" ht="15" customHeight="1">
      <c r="A10" s="290"/>
      <c r="B10" s="284"/>
      <c r="C10" s="289"/>
      <c r="D10" s="298"/>
      <c r="E10" s="291"/>
      <c r="F10" s="67">
        <f>DATE($M$2,$S$2,1)</f>
        <v>45748</v>
      </c>
      <c r="G10" s="67">
        <f>DATE($M$2,$S$2,2)</f>
        <v>45749</v>
      </c>
      <c r="H10" s="67">
        <f>DATE($M$2,$S$2,3)</f>
        <v>45750</v>
      </c>
      <c r="I10" s="67">
        <f>DATE($M$2,$S$2,4)</f>
        <v>45751</v>
      </c>
      <c r="J10" s="67">
        <f>DATE($M$2,$S$2,5)</f>
        <v>45752</v>
      </c>
      <c r="K10" s="67">
        <f>DATE($M$2,$S$2,6)</f>
        <v>45753</v>
      </c>
      <c r="L10" s="67">
        <f>DATE($M$2,$S$2,7)</f>
        <v>45754</v>
      </c>
      <c r="M10" s="67">
        <f>DATE($M$2,$S$2,8)</f>
        <v>45755</v>
      </c>
      <c r="N10" s="67">
        <f>DATE($M$2,$S$2,9)</f>
        <v>45756</v>
      </c>
      <c r="O10" s="67">
        <f>DATE($M$2,$S$2,10)</f>
        <v>45757</v>
      </c>
      <c r="P10" s="67">
        <f>DATE($M$2,$S$2,11)</f>
        <v>45758</v>
      </c>
      <c r="Q10" s="67">
        <f>DATE($M$2,$S$2,12)</f>
        <v>45759</v>
      </c>
      <c r="R10" s="67">
        <f>DATE($M$2,$S$2,13)</f>
        <v>45760</v>
      </c>
      <c r="S10" s="67">
        <f>DATE($M$2,$S$2,14)</f>
        <v>45761</v>
      </c>
      <c r="T10" s="67">
        <f>DATE($M$2,$S$2,15)</f>
        <v>45762</v>
      </c>
      <c r="U10" s="67">
        <f>DATE($M$2,$S$2,16)</f>
        <v>45763</v>
      </c>
      <c r="V10" s="67">
        <f>DATE($M$2,$S$2,17)</f>
        <v>45764</v>
      </c>
      <c r="W10" s="67">
        <f>DATE($M$2,$S$2,18)</f>
        <v>45765</v>
      </c>
      <c r="X10" s="67">
        <f>DATE($M$2,$S$2,19)</f>
        <v>45766</v>
      </c>
      <c r="Y10" s="67">
        <f>DATE($M$2,$S$2,20)</f>
        <v>45767</v>
      </c>
      <c r="Z10" s="67">
        <f>DATE($M$2,$S$2,21)</f>
        <v>45768</v>
      </c>
      <c r="AA10" s="67">
        <f>DATE($M$2,$S$2,22)</f>
        <v>45769</v>
      </c>
      <c r="AB10" s="67">
        <f>DATE($M$2,$S$2,23)</f>
        <v>45770</v>
      </c>
      <c r="AC10" s="67">
        <f>DATE($M$2,$S$2,24)</f>
        <v>45771</v>
      </c>
      <c r="AD10" s="67">
        <f>DATE($M$2,$S$2,25)</f>
        <v>45772</v>
      </c>
      <c r="AE10" s="67">
        <f>DATE($M$2,$S$2,26)</f>
        <v>45773</v>
      </c>
      <c r="AF10" s="67">
        <f>DATE($M$2,$S$2,27)</f>
        <v>45774</v>
      </c>
      <c r="AG10" s="67">
        <f>DATE($M$2,$S$2,28)</f>
        <v>45775</v>
      </c>
      <c r="AH10" s="163"/>
      <c r="AI10" s="163"/>
      <c r="AJ10" s="163"/>
      <c r="AK10" s="303"/>
      <c r="AL10" s="298"/>
      <c r="AM10" s="299"/>
      <c r="AN10" s="299"/>
    </row>
    <row r="11" spans="1:43" ht="18" customHeight="1">
      <c r="A11" s="77">
        <v>1</v>
      </c>
      <c r="B11" s="147" t="s">
        <v>110</v>
      </c>
      <c r="C11" s="157"/>
      <c r="D11" s="158"/>
      <c r="E11" s="112"/>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60"/>
      <c r="AI11" s="160"/>
      <c r="AJ11" s="160"/>
      <c r="AK11" s="73">
        <f>+SUM(F11:AJ11)</f>
        <v>0</v>
      </c>
      <c r="AL11" s="74">
        <f>ROUNDDOWN(AK11/AL5,2)</f>
        <v>0</v>
      </c>
      <c r="AM11" s="357"/>
      <c r="AN11" s="357"/>
    </row>
    <row r="12" spans="1:43" ht="18" customHeight="1">
      <c r="A12" s="77">
        <v>2</v>
      </c>
      <c r="B12" s="147" t="s">
        <v>130</v>
      </c>
      <c r="C12" s="157"/>
      <c r="D12" s="158"/>
      <c r="E12" s="112"/>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60"/>
      <c r="AI12" s="160"/>
      <c r="AJ12" s="160"/>
      <c r="AK12" s="73">
        <f t="shared" ref="AK12:AK31" si="0">+SUM(F12:AJ12)</f>
        <v>0</v>
      </c>
      <c r="AL12" s="74">
        <f>ROUNDDOWN(AK12/AL5,2)</f>
        <v>0</v>
      </c>
      <c r="AM12" s="357"/>
      <c r="AN12" s="357"/>
    </row>
    <row r="13" spans="1:43" ht="18" customHeight="1">
      <c r="A13" s="77">
        <v>3</v>
      </c>
      <c r="B13" s="110"/>
      <c r="C13" s="157"/>
      <c r="D13" s="158"/>
      <c r="E13" s="112"/>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60"/>
      <c r="AI13" s="160"/>
      <c r="AJ13" s="160"/>
      <c r="AK13" s="73">
        <f t="shared" si="0"/>
        <v>0</v>
      </c>
      <c r="AL13" s="74">
        <f>ROUNDDOWN(AK13/AL5,2)</f>
        <v>0</v>
      </c>
      <c r="AM13" s="357"/>
      <c r="AN13" s="357"/>
    </row>
    <row r="14" spans="1:43" ht="18" customHeight="1">
      <c r="A14" s="77">
        <v>4</v>
      </c>
      <c r="B14" s="110"/>
      <c r="C14" s="157"/>
      <c r="D14" s="158"/>
      <c r="E14" s="112"/>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60"/>
      <c r="AI14" s="160"/>
      <c r="AJ14" s="160"/>
      <c r="AK14" s="73">
        <f t="shared" si="0"/>
        <v>0</v>
      </c>
      <c r="AL14" s="74">
        <f>ROUNDDOWN(AK14/AL5,2)</f>
        <v>0</v>
      </c>
      <c r="AM14" s="357"/>
      <c r="AN14" s="357"/>
    </row>
    <row r="15" spans="1:43" ht="18" customHeight="1">
      <c r="A15" s="77">
        <v>5</v>
      </c>
      <c r="B15" s="110"/>
      <c r="C15" s="157"/>
      <c r="D15" s="158"/>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60"/>
      <c r="AI15" s="160"/>
      <c r="AJ15" s="160"/>
      <c r="AK15" s="73">
        <f t="shared" si="0"/>
        <v>0</v>
      </c>
      <c r="AL15" s="74">
        <f>ROUNDDOWN(AK15/AL5,2)</f>
        <v>0</v>
      </c>
      <c r="AM15" s="357"/>
      <c r="AN15" s="357"/>
    </row>
    <row r="16" spans="1:43" ht="18" customHeight="1">
      <c r="A16" s="77">
        <v>6</v>
      </c>
      <c r="B16" s="110"/>
      <c r="C16" s="157"/>
      <c r="D16" s="158"/>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60"/>
      <c r="AI16" s="160"/>
      <c r="AJ16" s="160"/>
      <c r="AK16" s="73">
        <f t="shared" si="0"/>
        <v>0</v>
      </c>
      <c r="AL16" s="74">
        <f>ROUNDDOWN(AK16/AL5,2)</f>
        <v>0</v>
      </c>
      <c r="AM16" s="357"/>
      <c r="AN16" s="357"/>
    </row>
    <row r="17" spans="1:40" ht="18" customHeight="1">
      <c r="A17" s="77">
        <v>7</v>
      </c>
      <c r="B17" s="110"/>
      <c r="C17" s="157"/>
      <c r="D17" s="158"/>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60"/>
      <c r="AI17" s="160"/>
      <c r="AJ17" s="160"/>
      <c r="AK17" s="73">
        <f t="shared" si="0"/>
        <v>0</v>
      </c>
      <c r="AL17" s="74">
        <f>ROUNDDOWN(AK17/AL5,2)</f>
        <v>0</v>
      </c>
      <c r="AM17" s="357"/>
      <c r="AN17" s="357"/>
    </row>
    <row r="18" spans="1:40" ht="18" customHeight="1">
      <c r="A18" s="77">
        <v>8</v>
      </c>
      <c r="B18" s="110"/>
      <c r="C18" s="157"/>
      <c r="D18" s="158"/>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60"/>
      <c r="AI18" s="160"/>
      <c r="AJ18" s="160"/>
      <c r="AK18" s="73">
        <f t="shared" si="0"/>
        <v>0</v>
      </c>
      <c r="AL18" s="74">
        <f>ROUNDDOWN(AK18/AL5,2)</f>
        <v>0</v>
      </c>
      <c r="AM18" s="357"/>
      <c r="AN18" s="357"/>
    </row>
    <row r="19" spans="1:40" ht="18" customHeight="1">
      <c r="A19" s="77">
        <v>9</v>
      </c>
      <c r="B19" s="110"/>
      <c r="C19" s="157"/>
      <c r="D19" s="158"/>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60"/>
      <c r="AI19" s="160"/>
      <c r="AJ19" s="160"/>
      <c r="AK19" s="73">
        <f t="shared" si="0"/>
        <v>0</v>
      </c>
      <c r="AL19" s="74">
        <f>ROUNDDOWN(AK19/AL5,2)</f>
        <v>0</v>
      </c>
      <c r="AM19" s="357"/>
      <c r="AN19" s="357"/>
    </row>
    <row r="20" spans="1:40" ht="18" customHeight="1">
      <c r="A20" s="77">
        <v>10</v>
      </c>
      <c r="B20" s="110"/>
      <c r="C20" s="157"/>
      <c r="D20" s="158"/>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60"/>
      <c r="AI20" s="160"/>
      <c r="AJ20" s="160"/>
      <c r="AK20" s="73">
        <f t="shared" si="0"/>
        <v>0</v>
      </c>
      <c r="AL20" s="74">
        <f>ROUNDDOWN(AK20/AL5,2)</f>
        <v>0</v>
      </c>
      <c r="AM20" s="357"/>
      <c r="AN20" s="357"/>
    </row>
    <row r="21" spans="1:40" ht="18" customHeight="1">
      <c r="A21" s="77">
        <v>11</v>
      </c>
      <c r="B21" s="110"/>
      <c r="C21" s="157"/>
      <c r="D21" s="158"/>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60"/>
      <c r="AI21" s="160"/>
      <c r="AJ21" s="160"/>
      <c r="AK21" s="73">
        <f t="shared" si="0"/>
        <v>0</v>
      </c>
      <c r="AL21" s="74">
        <f>ROUNDDOWN(AK21/AL5,2)</f>
        <v>0</v>
      </c>
      <c r="AM21" s="357"/>
      <c r="AN21" s="357"/>
    </row>
    <row r="22" spans="1:40" ht="18" customHeight="1">
      <c r="A22" s="77">
        <v>12</v>
      </c>
      <c r="B22" s="110"/>
      <c r="C22" s="157"/>
      <c r="D22" s="158"/>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60"/>
      <c r="AI22" s="160"/>
      <c r="AJ22" s="160"/>
      <c r="AK22" s="73">
        <f t="shared" si="0"/>
        <v>0</v>
      </c>
      <c r="AL22" s="74">
        <f>ROUNDDOWN(AK22/AL5,2)</f>
        <v>0</v>
      </c>
      <c r="AM22" s="357"/>
      <c r="AN22" s="357"/>
    </row>
    <row r="23" spans="1:40" ht="18" customHeight="1">
      <c r="A23" s="77">
        <v>13</v>
      </c>
      <c r="B23" s="110"/>
      <c r="C23" s="157"/>
      <c r="D23" s="158"/>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60"/>
      <c r="AI23" s="160"/>
      <c r="AJ23" s="160"/>
      <c r="AK23" s="73">
        <f t="shared" si="0"/>
        <v>0</v>
      </c>
      <c r="AL23" s="74">
        <f>ROUNDDOWN(AK23/AL5,2)</f>
        <v>0</v>
      </c>
      <c r="AM23" s="357"/>
      <c r="AN23" s="357"/>
    </row>
    <row r="24" spans="1:40" ht="18" customHeight="1">
      <c r="A24" s="77">
        <v>14</v>
      </c>
      <c r="B24" s="110"/>
      <c r="C24" s="157"/>
      <c r="D24" s="158"/>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60"/>
      <c r="AI24" s="160"/>
      <c r="AJ24" s="160"/>
      <c r="AK24" s="73">
        <f t="shared" si="0"/>
        <v>0</v>
      </c>
      <c r="AL24" s="74">
        <f>ROUNDDOWN(AK24/AL5,2)</f>
        <v>0</v>
      </c>
      <c r="AM24" s="357"/>
      <c r="AN24" s="357"/>
    </row>
    <row r="25" spans="1:40" ht="18" customHeight="1">
      <c r="A25" s="77">
        <v>15</v>
      </c>
      <c r="B25" s="110"/>
      <c r="C25" s="157"/>
      <c r="D25" s="158"/>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60"/>
      <c r="AI25" s="160"/>
      <c r="AJ25" s="160"/>
      <c r="AK25" s="73">
        <f t="shared" si="0"/>
        <v>0</v>
      </c>
      <c r="AL25" s="74">
        <f>ROUNDDOWN(AK25/AL5,2)</f>
        <v>0</v>
      </c>
      <c r="AM25" s="357"/>
      <c r="AN25" s="357"/>
    </row>
    <row r="26" spans="1:40" ht="18" customHeight="1">
      <c r="A26" s="77">
        <v>16</v>
      </c>
      <c r="B26" s="110"/>
      <c r="C26" s="157"/>
      <c r="D26" s="158"/>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60"/>
      <c r="AI26" s="160"/>
      <c r="AJ26" s="160"/>
      <c r="AK26" s="73">
        <f t="shared" si="0"/>
        <v>0</v>
      </c>
      <c r="AL26" s="74">
        <f>ROUNDDOWN(AK26/AL5,2)</f>
        <v>0</v>
      </c>
      <c r="AM26" s="357"/>
      <c r="AN26" s="357"/>
    </row>
    <row r="27" spans="1:40" ht="18" customHeight="1">
      <c r="A27" s="77">
        <v>17</v>
      </c>
      <c r="B27" s="110"/>
      <c r="C27" s="157"/>
      <c r="D27" s="158"/>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60"/>
      <c r="AI27" s="160"/>
      <c r="AJ27" s="160"/>
      <c r="AK27" s="73">
        <f t="shared" si="0"/>
        <v>0</v>
      </c>
      <c r="AL27" s="74">
        <f>ROUNDDOWN(AK27/AL5,2)</f>
        <v>0</v>
      </c>
      <c r="AM27" s="357"/>
      <c r="AN27" s="357"/>
    </row>
    <row r="28" spans="1:40" ht="18" customHeight="1">
      <c r="A28" s="77">
        <v>18</v>
      </c>
      <c r="B28" s="110"/>
      <c r="C28" s="157"/>
      <c r="D28" s="158"/>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60"/>
      <c r="AI28" s="160"/>
      <c r="AJ28" s="160"/>
      <c r="AK28" s="73">
        <f t="shared" si="0"/>
        <v>0</v>
      </c>
      <c r="AL28" s="74">
        <f>ROUNDDOWN(AK28/AL5,2)</f>
        <v>0</v>
      </c>
      <c r="AM28" s="357"/>
      <c r="AN28" s="357"/>
    </row>
    <row r="29" spans="1:40" ht="18" customHeight="1">
      <c r="A29" s="77">
        <v>19</v>
      </c>
      <c r="B29" s="110"/>
      <c r="C29" s="157"/>
      <c r="D29" s="158"/>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60"/>
      <c r="AI29" s="160"/>
      <c r="AJ29" s="160"/>
      <c r="AK29" s="73">
        <f t="shared" si="0"/>
        <v>0</v>
      </c>
      <c r="AL29" s="74">
        <f>ROUNDDOWN(AK29/AL5,2)</f>
        <v>0</v>
      </c>
      <c r="AM29" s="357"/>
      <c r="AN29" s="357"/>
    </row>
    <row r="30" spans="1:40" ht="18" customHeight="1">
      <c r="A30" s="77">
        <v>20</v>
      </c>
      <c r="B30" s="110"/>
      <c r="C30" s="157"/>
      <c r="D30" s="158"/>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60"/>
      <c r="AI30" s="160"/>
      <c r="AJ30" s="160"/>
      <c r="AK30" s="73">
        <f t="shared" si="0"/>
        <v>0</v>
      </c>
      <c r="AL30" s="74">
        <f>ROUNDDOWN(AK30/AL5,2)</f>
        <v>0</v>
      </c>
      <c r="AM30" s="357"/>
      <c r="AN30" s="357"/>
    </row>
    <row r="31" spans="1:40" ht="18" customHeight="1">
      <c r="A31" s="291" t="s">
        <v>94</v>
      </c>
      <c r="B31" s="292"/>
      <c r="C31" s="292"/>
      <c r="D31" s="292"/>
      <c r="E31" s="292"/>
      <c r="F31" s="75">
        <f>+SUM(F11:F30)</f>
        <v>0</v>
      </c>
      <c r="G31" s="75">
        <f t="shared" ref="G31:AG31" si="1">+SUM(G11:G30)</f>
        <v>0</v>
      </c>
      <c r="H31" s="75">
        <f t="shared" si="1"/>
        <v>0</v>
      </c>
      <c r="I31" s="75">
        <f t="shared" si="1"/>
        <v>0</v>
      </c>
      <c r="J31" s="75">
        <f t="shared" si="1"/>
        <v>0</v>
      </c>
      <c r="K31" s="75">
        <f t="shared" si="1"/>
        <v>0</v>
      </c>
      <c r="L31" s="75">
        <f t="shared" si="1"/>
        <v>0</v>
      </c>
      <c r="M31" s="75">
        <f t="shared" si="1"/>
        <v>0</v>
      </c>
      <c r="N31" s="75">
        <f t="shared" si="1"/>
        <v>0</v>
      </c>
      <c r="O31" s="75">
        <f t="shared" si="1"/>
        <v>0</v>
      </c>
      <c r="P31" s="75">
        <f t="shared" si="1"/>
        <v>0</v>
      </c>
      <c r="Q31" s="75">
        <f t="shared" si="1"/>
        <v>0</v>
      </c>
      <c r="R31" s="75">
        <f t="shared" si="1"/>
        <v>0</v>
      </c>
      <c r="S31" s="75">
        <f t="shared" si="1"/>
        <v>0</v>
      </c>
      <c r="T31" s="75">
        <f t="shared" si="1"/>
        <v>0</v>
      </c>
      <c r="U31" s="75">
        <f t="shared" si="1"/>
        <v>0</v>
      </c>
      <c r="V31" s="75">
        <f t="shared" si="1"/>
        <v>0</v>
      </c>
      <c r="W31" s="75">
        <f t="shared" si="1"/>
        <v>0</v>
      </c>
      <c r="X31" s="75">
        <f t="shared" si="1"/>
        <v>0</v>
      </c>
      <c r="Y31" s="75">
        <f t="shared" si="1"/>
        <v>0</v>
      </c>
      <c r="Z31" s="75">
        <f t="shared" si="1"/>
        <v>0</v>
      </c>
      <c r="AA31" s="75">
        <f t="shared" si="1"/>
        <v>0</v>
      </c>
      <c r="AB31" s="75">
        <f t="shared" si="1"/>
        <v>0</v>
      </c>
      <c r="AC31" s="75">
        <f t="shared" si="1"/>
        <v>0</v>
      </c>
      <c r="AD31" s="75">
        <f t="shared" si="1"/>
        <v>0</v>
      </c>
      <c r="AE31" s="75">
        <f t="shared" si="1"/>
        <v>0</v>
      </c>
      <c r="AF31" s="75">
        <f t="shared" si="1"/>
        <v>0</v>
      </c>
      <c r="AG31" s="75">
        <f t="shared" si="1"/>
        <v>0</v>
      </c>
      <c r="AH31" s="160"/>
      <c r="AI31" s="160"/>
      <c r="AJ31" s="160"/>
      <c r="AK31" s="73">
        <f t="shared" si="0"/>
        <v>0</v>
      </c>
      <c r="AL31" s="74">
        <f>ROUNDDOWN(AK31/AL5,2)</f>
        <v>0</v>
      </c>
      <c r="AM31" s="286"/>
      <c r="AN31" s="286"/>
    </row>
    <row r="32" spans="1:40" ht="18" customHeight="1">
      <c r="A32" s="292" t="s">
        <v>96</v>
      </c>
      <c r="B32" s="292"/>
      <c r="C32" s="292"/>
      <c r="D32" s="292"/>
      <c r="E32" s="293"/>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61"/>
      <c r="AI32" s="161"/>
      <c r="AJ32" s="161"/>
      <c r="AK32" s="75"/>
      <c r="AL32" s="76"/>
      <c r="AM32" s="286"/>
      <c r="AN32" s="286"/>
    </row>
    <row r="33" spans="1:40" s="71" customFormat="1" ht="15" customHeight="1">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c r="AN33" s="159" t="s">
        <v>272</v>
      </c>
    </row>
    <row r="34" spans="1:40"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0" s="71" customFormat="1" ht="15" customHeight="1">
      <c r="A35" s="146"/>
      <c r="B35" s="146"/>
      <c r="C35" s="146"/>
      <c r="D35" s="146"/>
      <c r="E35" s="146"/>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46"/>
      <c r="AL35" s="146"/>
      <c r="AM35" s="70"/>
    </row>
    <row r="36" spans="1:40" s="71" customFormat="1" ht="5.0999999999999996" customHeight="1">
      <c r="A36" s="114"/>
      <c r="B36" s="114"/>
      <c r="C36" s="114"/>
      <c r="D36" s="114"/>
      <c r="E36" s="114"/>
      <c r="F36" s="114"/>
      <c r="G36" s="114"/>
      <c r="H36" s="114"/>
      <c r="I36" s="114"/>
      <c r="J36" s="115"/>
      <c r="K36" s="115"/>
      <c r="L36" s="115"/>
      <c r="M36" s="116"/>
      <c r="N36" s="69"/>
      <c r="O36" s="69"/>
      <c r="P36" s="69"/>
      <c r="Q36"/>
      <c r="W36" s="68"/>
      <c r="X36" s="69"/>
      <c r="Y36" s="69"/>
      <c r="Z36" s="69"/>
      <c r="AA36" s="69"/>
      <c r="AB36" s="69"/>
      <c r="AC36" s="69"/>
      <c r="AD36" s="69"/>
      <c r="AE36" s="69"/>
      <c r="AF36" s="69"/>
      <c r="AG36" s="115"/>
      <c r="AH36" s="115"/>
      <c r="AI36" s="115"/>
      <c r="AJ36" s="116"/>
      <c r="AK36" s="69"/>
      <c r="AL36" s="68"/>
      <c r="AM36" s="68"/>
      <c r="AN36" s="70"/>
    </row>
    <row r="37" spans="1:40" ht="21" customHeight="1">
      <c r="A37" s="72" t="s">
        <v>202</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5" customHeight="1">
      <c r="A38" s="62"/>
      <c r="B38" s="80"/>
      <c r="C38" s="311" t="str">
        <f>IF(VLOOKUP($AQ$1,'選択肢（削除厳禁）'!$A$1:$Z$30,C43,FALSE)=0,"-",VLOOKUP($AQ$1,'選択肢（削除厳禁）'!$A$1:$Z$30,C43,FALSE))</f>
        <v>管理者</v>
      </c>
      <c r="D38" s="311"/>
      <c r="E38" s="311" t="str">
        <f>IF(VLOOKUP($AQ$1,'選択肢（削除厳禁）'!$A$1:$Z$30,E43,FALSE)=0,"-",VLOOKUP($AQ$1,'選択肢（削除厳禁）'!$A$1:$Z$30,E43,FALSE))</f>
        <v>児童発達支援管理責任者</v>
      </c>
      <c r="F38" s="311"/>
      <c r="G38" s="311"/>
      <c r="H38" s="311"/>
      <c r="I38" s="304" t="str">
        <f>IF(VLOOKUP($AQ$1,'選択肢（削除厳禁）'!$A$1:$Z$30,I43,FALSE)=0,"-",VLOOKUP($AQ$1,'選択肢（削除厳禁）'!$A$1:$Z$30,I43,FALSE))</f>
        <v>児童指導員</v>
      </c>
      <c r="J38" s="305"/>
      <c r="K38" s="305"/>
      <c r="L38" s="305"/>
      <c r="M38" s="305"/>
      <c r="N38" s="306"/>
      <c r="O38" s="304" t="str">
        <f>IF(VLOOKUP($AQ$1,'選択肢（削除厳禁）'!$A$1:$Z$30,O43,FALSE)=0,"-",VLOOKUP($AQ$1,'選択肢（削除厳禁）'!$A$1:$Z$30,O43,FALSE))</f>
        <v>保育士</v>
      </c>
      <c r="P38" s="305"/>
      <c r="Q38" s="305"/>
      <c r="R38" s="305"/>
      <c r="S38" s="305"/>
      <c r="T38" s="306"/>
      <c r="U38" s="304" t="str">
        <f>IF(VLOOKUP($AQ$1,'選択肢（削除厳禁）'!$A$1:$Z$30,U43,FALSE)=0,"-",VLOOKUP($AQ$1,'選択肢（削除厳禁）'!$A$1:$Z$30,U43,FALSE))</f>
        <v>理学療法士</v>
      </c>
      <c r="V38" s="305"/>
      <c r="W38" s="305"/>
      <c r="X38" s="305"/>
      <c r="Y38" s="305"/>
      <c r="Z38" s="306"/>
      <c r="AA38" s="304" t="str">
        <f>IF(VLOOKUP($AQ$1,'選択肢（削除厳禁）'!$A$1:$Z$30,AA43,FALSE)=0,"-",VLOOKUP($AQ$1,'選択肢（削除厳禁）'!$A$1:$Z$30,AA43,FALSE))</f>
        <v>作業療法士</v>
      </c>
      <c r="AB38" s="305"/>
      <c r="AC38" s="305"/>
      <c r="AD38" s="305"/>
      <c r="AE38" s="305"/>
      <c r="AF38" s="306"/>
      <c r="AG38" s="311" t="str">
        <f>IF(VLOOKUP($AQ$1,'選択肢（削除厳禁）'!$A$1:$Z$30,AG43,FALSE)=0,"-",VLOOKUP($AQ$1,'選択肢（削除厳禁）'!$A$1:$Z$30,AG43,FALSE))</f>
        <v>言語聴覚士</v>
      </c>
      <c r="AH38" s="311"/>
      <c r="AI38" s="311"/>
      <c r="AJ38" s="311"/>
      <c r="AK38" s="311"/>
      <c r="AL38" s="311" t="str">
        <f>IF(VLOOKUP($AQ$1,'選択肢（削除厳禁）'!$A$1:$Z$30,AL43,FALSE)=0,"-",VLOOKUP($AQ$1,'選択肢（削除厳禁）'!$A$1:$Z$30,AL43,FALSE))</f>
        <v>心理担当職員</v>
      </c>
      <c r="AM38" s="311"/>
      <c r="AN38" s="62"/>
    </row>
    <row r="39" spans="1:40" ht="18" customHeight="1">
      <c r="A39" s="62"/>
      <c r="B39" s="80"/>
      <c r="C39" s="109" t="s">
        <v>56</v>
      </c>
      <c r="D39" s="109" t="s">
        <v>57</v>
      </c>
      <c r="E39" s="108" t="s">
        <v>56</v>
      </c>
      <c r="F39" s="310" t="s">
        <v>57</v>
      </c>
      <c r="G39" s="310"/>
      <c r="H39" s="310"/>
      <c r="I39" s="307" t="s">
        <v>56</v>
      </c>
      <c r="J39" s="308"/>
      <c r="K39" s="309"/>
      <c r="L39" s="307" t="s">
        <v>57</v>
      </c>
      <c r="M39" s="308"/>
      <c r="N39" s="309"/>
      <c r="O39" s="307" t="s">
        <v>56</v>
      </c>
      <c r="P39" s="308"/>
      <c r="Q39" s="309"/>
      <c r="R39" s="307" t="s">
        <v>57</v>
      </c>
      <c r="S39" s="308"/>
      <c r="T39" s="309"/>
      <c r="U39" s="307" t="s">
        <v>56</v>
      </c>
      <c r="V39" s="308"/>
      <c r="W39" s="309"/>
      <c r="X39" s="307" t="s">
        <v>57</v>
      </c>
      <c r="Y39" s="308"/>
      <c r="Z39" s="309"/>
      <c r="AA39" s="307" t="s">
        <v>56</v>
      </c>
      <c r="AB39" s="308"/>
      <c r="AC39" s="309"/>
      <c r="AD39" s="307" t="s">
        <v>57</v>
      </c>
      <c r="AE39" s="308"/>
      <c r="AF39" s="309"/>
      <c r="AG39" s="307" t="s">
        <v>56</v>
      </c>
      <c r="AH39" s="308"/>
      <c r="AI39" s="309"/>
      <c r="AJ39" s="307" t="s">
        <v>57</v>
      </c>
      <c r="AK39" s="309"/>
      <c r="AL39" s="108" t="s">
        <v>19</v>
      </c>
      <c r="AM39" s="108" t="s">
        <v>18</v>
      </c>
      <c r="AN39" s="62"/>
    </row>
    <row r="40" spans="1:40" ht="18" customHeight="1">
      <c r="A40" s="62"/>
      <c r="B40" s="79" t="s">
        <v>107</v>
      </c>
      <c r="C40" s="108"/>
      <c r="D40" s="108"/>
      <c r="E40" s="108"/>
      <c r="F40" s="307"/>
      <c r="G40" s="308"/>
      <c r="H40" s="309"/>
      <c r="I40" s="307"/>
      <c r="J40" s="308"/>
      <c r="K40" s="309"/>
      <c r="L40" s="307"/>
      <c r="M40" s="308"/>
      <c r="N40" s="309"/>
      <c r="O40" s="307"/>
      <c r="P40" s="308"/>
      <c r="Q40" s="309"/>
      <c r="R40" s="307"/>
      <c r="S40" s="308"/>
      <c r="T40" s="309"/>
      <c r="U40" s="307"/>
      <c r="V40" s="308"/>
      <c r="W40" s="309"/>
      <c r="X40" s="307"/>
      <c r="Y40" s="308"/>
      <c r="Z40" s="309"/>
      <c r="AA40" s="307"/>
      <c r="AB40" s="308"/>
      <c r="AC40" s="309"/>
      <c r="AD40" s="307"/>
      <c r="AE40" s="308"/>
      <c r="AF40" s="309"/>
      <c r="AG40" s="307"/>
      <c r="AH40" s="308"/>
      <c r="AI40" s="309"/>
      <c r="AJ40" s="307"/>
      <c r="AK40" s="309"/>
      <c r="AL40" s="108"/>
      <c r="AM40" s="108"/>
      <c r="AN40" s="62"/>
    </row>
    <row r="41" spans="1:40" ht="18" customHeight="1">
      <c r="A41" s="62"/>
      <c r="B41" s="86" t="s">
        <v>108</v>
      </c>
      <c r="C41" s="108"/>
      <c r="D41" s="108"/>
      <c r="E41" s="108"/>
      <c r="F41" s="307"/>
      <c r="G41" s="308"/>
      <c r="H41" s="309"/>
      <c r="I41" s="307"/>
      <c r="J41" s="308"/>
      <c r="K41" s="309"/>
      <c r="L41" s="307"/>
      <c r="M41" s="308"/>
      <c r="N41" s="309"/>
      <c r="O41" s="307"/>
      <c r="P41" s="308"/>
      <c r="Q41" s="309"/>
      <c r="R41" s="307"/>
      <c r="S41" s="308"/>
      <c r="T41" s="309"/>
      <c r="U41" s="307"/>
      <c r="V41" s="308"/>
      <c r="W41" s="309"/>
      <c r="X41" s="307"/>
      <c r="Y41" s="308"/>
      <c r="Z41" s="309"/>
      <c r="AA41" s="307"/>
      <c r="AB41" s="308"/>
      <c r="AC41" s="309"/>
      <c r="AD41" s="307"/>
      <c r="AE41" s="308"/>
      <c r="AF41" s="309"/>
      <c r="AG41" s="307"/>
      <c r="AH41" s="308"/>
      <c r="AI41" s="309"/>
      <c r="AJ41" s="307"/>
      <c r="AK41" s="309"/>
      <c r="AL41" s="108"/>
      <c r="AM41" s="108"/>
      <c r="AN41" s="62"/>
    </row>
    <row r="42" spans="1:40" ht="24.95" customHeight="1">
      <c r="A42" s="62"/>
      <c r="B42" s="86" t="s">
        <v>193</v>
      </c>
      <c r="C42" s="304"/>
      <c r="D42" s="306"/>
      <c r="E42" s="304"/>
      <c r="F42" s="305"/>
      <c r="G42" s="305"/>
      <c r="H42" s="306"/>
      <c r="I42" s="304"/>
      <c r="J42" s="305"/>
      <c r="K42" s="305"/>
      <c r="L42" s="305"/>
      <c r="M42" s="305"/>
      <c r="N42" s="306"/>
      <c r="O42" s="304"/>
      <c r="P42" s="305"/>
      <c r="Q42" s="305"/>
      <c r="R42" s="305"/>
      <c r="S42" s="305"/>
      <c r="T42" s="306"/>
      <c r="U42" s="304"/>
      <c r="V42" s="305"/>
      <c r="W42" s="305"/>
      <c r="X42" s="305"/>
      <c r="Y42" s="305"/>
      <c r="Z42" s="306"/>
      <c r="AA42" s="304"/>
      <c r="AB42" s="305"/>
      <c r="AC42" s="305"/>
      <c r="AD42" s="305"/>
      <c r="AE42" s="305"/>
      <c r="AF42" s="306"/>
      <c r="AG42" s="304"/>
      <c r="AH42" s="305"/>
      <c r="AI42" s="305"/>
      <c r="AJ42" s="305"/>
      <c r="AK42" s="306"/>
      <c r="AL42" s="304"/>
      <c r="AM42" s="306"/>
      <c r="AN42" s="62"/>
    </row>
    <row r="43" spans="1:40" ht="5.0999999999999996" customHeight="1">
      <c r="A43" s="62"/>
      <c r="B43" s="59"/>
      <c r="C43" s="82">
        <v>2</v>
      </c>
      <c r="D43" s="82"/>
      <c r="E43" s="82">
        <v>3</v>
      </c>
      <c r="F43" s="82"/>
      <c r="G43" s="82"/>
      <c r="H43" s="82"/>
      <c r="I43" s="82">
        <v>4</v>
      </c>
      <c r="J43" s="82"/>
      <c r="K43" s="82"/>
      <c r="L43" s="82"/>
      <c r="M43" s="82"/>
      <c r="N43" s="82"/>
      <c r="O43" s="82">
        <v>5</v>
      </c>
      <c r="P43" s="82">
        <v>10</v>
      </c>
      <c r="Q43" s="82"/>
      <c r="R43" s="82"/>
      <c r="S43" s="82"/>
      <c r="T43" s="82"/>
      <c r="U43" s="82">
        <v>6</v>
      </c>
      <c r="V43" s="82">
        <v>11</v>
      </c>
      <c r="W43" s="82"/>
      <c r="X43" s="82"/>
      <c r="Y43" s="82"/>
      <c r="Z43" s="82"/>
      <c r="AA43" s="82">
        <v>7</v>
      </c>
      <c r="AB43" s="82">
        <v>12</v>
      </c>
      <c r="AC43" s="82"/>
      <c r="AD43" s="82"/>
      <c r="AE43" s="82"/>
      <c r="AF43" s="82"/>
      <c r="AG43" s="82">
        <v>8</v>
      </c>
      <c r="AH43" s="82">
        <v>13</v>
      </c>
      <c r="AI43" s="82"/>
      <c r="AJ43" s="82"/>
      <c r="AK43" s="82"/>
      <c r="AL43" s="82">
        <v>9</v>
      </c>
      <c r="AM43" s="106">
        <v>14</v>
      </c>
      <c r="AN43" s="62"/>
    </row>
    <row r="44" spans="1:40" ht="22.5" customHeight="1">
      <c r="A44" s="90" t="s">
        <v>159</v>
      </c>
      <c r="B44" s="95"/>
      <c r="C44" s="96"/>
      <c r="D44" s="96"/>
      <c r="E44" s="96"/>
      <c r="F44" s="97"/>
      <c r="G44" s="96"/>
      <c r="H44" s="82"/>
      <c r="I44" s="82"/>
      <c r="J44" s="82"/>
      <c r="K44" s="82"/>
      <c r="L44" s="82"/>
      <c r="M44" s="82"/>
      <c r="N44" s="82"/>
      <c r="O44" s="304" t="str">
        <f>IF(VLOOKUP($AQ$1,'選択肢（削除厳禁）'!$A$1:$Z$30,P43,FALSE)=0,"-",VLOOKUP($AQ$1,'選択肢（削除厳禁）'!$A$1:$Z$30,P43,FALSE))</f>
        <v>看護職員</v>
      </c>
      <c r="P44" s="305"/>
      <c r="Q44" s="305"/>
      <c r="R44" s="305"/>
      <c r="S44" s="305"/>
      <c r="T44" s="306"/>
      <c r="U44" s="304" t="str">
        <f>IF(VLOOKUP($AQ$1,'選択肢（削除厳禁）'!$A$1:$Z$30,V43,FALSE)=0,"-",VLOOKUP($AQ$1,'選択肢（削除厳禁）'!$A$1:$Z$30,V43,FALSE))</f>
        <v>医師</v>
      </c>
      <c r="V44" s="305"/>
      <c r="W44" s="305"/>
      <c r="X44" s="305"/>
      <c r="Y44" s="305"/>
      <c r="Z44" s="306"/>
      <c r="AA44" s="304" t="str">
        <f>IF(VLOOKUP($AQ$1,'選択肢（削除厳禁）'!$A$1:$Z$30,AB43,FALSE)=0,"-",VLOOKUP($AQ$1,'選択肢（削除厳禁）'!$A$1:$Z$30,AB43,FALSE))</f>
        <v>(管理)栄養士</v>
      </c>
      <c r="AB44" s="305"/>
      <c r="AC44" s="305"/>
      <c r="AD44" s="305"/>
      <c r="AE44" s="305"/>
      <c r="AF44" s="306"/>
      <c r="AG44" s="311" t="str">
        <f>IF(VLOOKUP($AQ$1,'選択肢（削除厳禁）'!$A$1:$Z$30,AH43,FALSE)=0,"-",VLOOKUP($AQ$1,'選択肢（削除厳禁）'!$A$1:$Z$30,AH43,FALSE))</f>
        <v>その他指導員</v>
      </c>
      <c r="AH44" s="311"/>
      <c r="AI44" s="311"/>
      <c r="AJ44" s="311"/>
      <c r="AK44" s="311"/>
      <c r="AL44" s="311"/>
      <c r="AM44" s="311"/>
    </row>
    <row r="45" spans="1:40" s="60" customFormat="1" ht="15" customHeight="1">
      <c r="A45" s="90" t="s">
        <v>282</v>
      </c>
      <c r="B45" s="89"/>
      <c r="C45" s="89"/>
      <c r="D45" s="89"/>
      <c r="E45" s="89"/>
      <c r="F45" s="89"/>
      <c r="G45" s="89"/>
      <c r="H45" s="78"/>
      <c r="I45" s="78"/>
      <c r="J45" s="78"/>
      <c r="K45" s="78"/>
      <c r="L45" s="78"/>
      <c r="M45" s="78"/>
      <c r="N45" s="78"/>
      <c r="O45" s="307" t="s">
        <v>56</v>
      </c>
      <c r="P45" s="308"/>
      <c r="Q45" s="309"/>
      <c r="R45" s="307" t="s">
        <v>57</v>
      </c>
      <c r="S45" s="308"/>
      <c r="T45" s="309"/>
      <c r="U45" s="307" t="s">
        <v>56</v>
      </c>
      <c r="V45" s="308"/>
      <c r="W45" s="309"/>
      <c r="X45" s="307" t="s">
        <v>57</v>
      </c>
      <c r="Y45" s="308"/>
      <c r="Z45" s="309"/>
      <c r="AA45" s="307" t="s">
        <v>56</v>
      </c>
      <c r="AB45" s="308"/>
      <c r="AC45" s="309"/>
      <c r="AD45" s="307" t="s">
        <v>57</v>
      </c>
      <c r="AE45" s="308"/>
      <c r="AF45" s="309"/>
      <c r="AG45" s="307" t="s">
        <v>56</v>
      </c>
      <c r="AH45" s="308"/>
      <c r="AI45" s="309"/>
      <c r="AJ45" s="307" t="s">
        <v>57</v>
      </c>
      <c r="AK45" s="309"/>
      <c r="AL45" s="156"/>
      <c r="AM45" s="156"/>
    </row>
    <row r="46" spans="1:40" s="60" customFormat="1" ht="15" customHeight="1">
      <c r="A46" s="148" t="s">
        <v>283</v>
      </c>
      <c r="C46" s="89"/>
      <c r="D46" s="89"/>
      <c r="E46" s="89"/>
      <c r="F46" s="89"/>
      <c r="G46" s="89"/>
      <c r="H46" s="78"/>
      <c r="I46" s="284" t="s">
        <v>107</v>
      </c>
      <c r="J46" s="284"/>
      <c r="K46" s="284"/>
      <c r="L46" s="284"/>
      <c r="M46" s="284"/>
      <c r="N46" s="284"/>
      <c r="O46" s="307"/>
      <c r="P46" s="308"/>
      <c r="Q46" s="309"/>
      <c r="R46" s="307"/>
      <c r="S46" s="308"/>
      <c r="T46" s="309"/>
      <c r="U46" s="307"/>
      <c r="V46" s="308"/>
      <c r="W46" s="309"/>
      <c r="X46" s="307"/>
      <c r="Y46" s="308"/>
      <c r="Z46" s="309"/>
      <c r="AA46" s="307"/>
      <c r="AB46" s="308"/>
      <c r="AC46" s="309"/>
      <c r="AD46" s="307"/>
      <c r="AE46" s="308"/>
      <c r="AF46" s="309"/>
      <c r="AG46" s="307"/>
      <c r="AH46" s="308"/>
      <c r="AI46" s="309"/>
      <c r="AJ46" s="307"/>
      <c r="AK46" s="309"/>
      <c r="AL46" s="156"/>
      <c r="AM46" s="156"/>
    </row>
    <row r="47" spans="1:40" s="60" customFormat="1" ht="15" customHeight="1">
      <c r="A47" s="90" t="s">
        <v>161</v>
      </c>
      <c r="B47" s="89"/>
      <c r="C47" s="89"/>
      <c r="D47" s="89"/>
      <c r="E47" s="89"/>
      <c r="F47" s="89"/>
      <c r="G47" s="89"/>
      <c r="H47" s="78"/>
      <c r="I47" s="298" t="s">
        <v>281</v>
      </c>
      <c r="J47" s="298"/>
      <c r="K47" s="298"/>
      <c r="L47" s="298"/>
      <c r="M47" s="298"/>
      <c r="N47" s="298"/>
      <c r="O47" s="307"/>
      <c r="P47" s="308"/>
      <c r="Q47" s="309"/>
      <c r="R47" s="307"/>
      <c r="S47" s="308"/>
      <c r="T47" s="309"/>
      <c r="U47" s="307"/>
      <c r="V47" s="308"/>
      <c r="W47" s="309"/>
      <c r="X47" s="307"/>
      <c r="Y47" s="308"/>
      <c r="Z47" s="309"/>
      <c r="AA47" s="307"/>
      <c r="AB47" s="308"/>
      <c r="AC47" s="309"/>
      <c r="AD47" s="307"/>
      <c r="AE47" s="308"/>
      <c r="AF47" s="309"/>
      <c r="AG47" s="307"/>
      <c r="AH47" s="308"/>
      <c r="AI47" s="309"/>
      <c r="AJ47" s="307"/>
      <c r="AK47" s="309"/>
      <c r="AL47" s="156"/>
      <c r="AM47" s="156"/>
    </row>
    <row r="48" spans="1:40" s="60" customFormat="1" ht="19.5" customHeight="1">
      <c r="A48" s="90" t="s">
        <v>162</v>
      </c>
      <c r="B48" s="89"/>
      <c r="C48" s="89"/>
      <c r="D48" s="89"/>
      <c r="E48" s="89"/>
      <c r="F48" s="89"/>
      <c r="G48" s="89"/>
      <c r="H48" s="78"/>
      <c r="I48" s="298" t="s">
        <v>193</v>
      </c>
      <c r="J48" s="298"/>
      <c r="K48" s="298"/>
      <c r="L48" s="298"/>
      <c r="M48" s="298"/>
      <c r="N48" s="298"/>
      <c r="O48" s="304"/>
      <c r="P48" s="305"/>
      <c r="Q48" s="305"/>
      <c r="R48" s="305"/>
      <c r="S48" s="305"/>
      <c r="T48" s="306"/>
      <c r="U48" s="304"/>
      <c r="V48" s="305"/>
      <c r="W48" s="305"/>
      <c r="X48" s="305"/>
      <c r="Y48" s="305"/>
      <c r="Z48" s="306"/>
      <c r="AA48" s="304"/>
      <c r="AB48" s="305"/>
      <c r="AC48" s="305"/>
      <c r="AD48" s="305"/>
      <c r="AE48" s="305"/>
      <c r="AF48" s="306"/>
      <c r="AG48" s="304"/>
      <c r="AH48" s="305"/>
      <c r="AI48" s="305"/>
      <c r="AJ48" s="305"/>
      <c r="AK48" s="306"/>
      <c r="AL48" s="304"/>
      <c r="AM48" s="306"/>
    </row>
    <row r="49" spans="1:39" s="60" customFormat="1" ht="15" customHeight="1">
      <c r="A49" s="60" t="s">
        <v>163</v>
      </c>
      <c r="B49" s="98"/>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ht="15" customHeight="1">
      <c r="A50" s="60" t="s">
        <v>164</v>
      </c>
      <c r="B50" s="98"/>
      <c r="C50" s="60"/>
      <c r="D50" s="60"/>
      <c r="E50" s="60"/>
      <c r="F50" s="60"/>
      <c r="G50" s="60"/>
    </row>
    <row r="51" spans="1:39" ht="15" customHeight="1">
      <c r="A51" s="60" t="s">
        <v>273</v>
      </c>
      <c r="B51" s="98"/>
      <c r="C51" s="60"/>
      <c r="D51" s="60"/>
      <c r="E51" s="60"/>
      <c r="F51" s="60"/>
      <c r="G51" s="60"/>
    </row>
    <row r="52" spans="1:39" ht="15" customHeight="1">
      <c r="A52" s="60" t="s">
        <v>275</v>
      </c>
      <c r="B52" s="60"/>
      <c r="C52" s="60"/>
      <c r="D52" s="60"/>
      <c r="E52" s="60"/>
      <c r="F52" s="60"/>
      <c r="G52" s="60"/>
    </row>
    <row r="53" spans="1:39" ht="15" customHeight="1">
      <c r="A53" s="60" t="s">
        <v>274</v>
      </c>
      <c r="B53" s="98"/>
      <c r="C53" s="60"/>
      <c r="D53" s="60"/>
      <c r="E53" s="60"/>
      <c r="F53" s="60"/>
      <c r="G53" s="60"/>
    </row>
    <row r="54" spans="1:39" ht="14.25" customHeight="1">
      <c r="A54" s="60" t="s">
        <v>276</v>
      </c>
      <c r="B54" s="98"/>
      <c r="C54" s="60"/>
      <c r="D54" s="60"/>
      <c r="E54" s="60"/>
      <c r="F54" s="60"/>
      <c r="G54" s="60"/>
    </row>
    <row r="55" spans="1:39" ht="15" customHeight="1">
      <c r="A55" s="60" t="s">
        <v>174</v>
      </c>
      <c r="B55" s="98"/>
      <c r="C55" s="60"/>
      <c r="D55" s="60"/>
      <c r="E55" s="60"/>
      <c r="F55" s="60"/>
      <c r="G55" s="60"/>
    </row>
    <row r="56" spans="1:39" ht="15" customHeight="1">
      <c r="A56" s="60" t="s">
        <v>237</v>
      </c>
      <c r="B56" s="98"/>
      <c r="C56" s="60"/>
      <c r="D56" s="60"/>
      <c r="E56" s="60"/>
      <c r="F56" s="60"/>
      <c r="G56" s="60"/>
    </row>
    <row r="57" spans="1:39" ht="15" customHeight="1">
      <c r="A57" s="60" t="s">
        <v>175</v>
      </c>
      <c r="B57" s="98"/>
      <c r="C57" s="60"/>
      <c r="D57" s="60"/>
      <c r="E57" s="60"/>
      <c r="F57" s="60"/>
      <c r="G57" s="60"/>
    </row>
    <row r="58" spans="1:39" ht="15" customHeight="1">
      <c r="A58" s="60" t="s">
        <v>176</v>
      </c>
      <c r="B58" s="98"/>
      <c r="C58" s="60"/>
      <c r="D58" s="60"/>
      <c r="E58" s="60"/>
      <c r="F58" s="60"/>
      <c r="G58" s="60"/>
    </row>
    <row r="59" spans="1:39" ht="15" customHeight="1">
      <c r="A59" s="60" t="s">
        <v>177</v>
      </c>
      <c r="B59" s="98"/>
      <c r="C59" s="60"/>
      <c r="D59" s="60"/>
      <c r="E59" s="60"/>
      <c r="F59" s="60"/>
      <c r="G59" s="60"/>
    </row>
    <row r="60" spans="1:39" ht="15" customHeight="1">
      <c r="A60" s="60" t="s">
        <v>178</v>
      </c>
      <c r="B60" s="98"/>
      <c r="C60" s="60"/>
      <c r="D60" s="60"/>
      <c r="E60" s="60"/>
      <c r="F60" s="60"/>
      <c r="G60" s="60"/>
    </row>
    <row r="61" spans="1:39" ht="15" customHeight="1">
      <c r="A61" s="60" t="s">
        <v>277</v>
      </c>
      <c r="B61" s="98"/>
      <c r="C61" s="60"/>
      <c r="D61" s="60"/>
      <c r="E61" s="60"/>
      <c r="F61" s="60"/>
      <c r="G61" s="60"/>
    </row>
    <row r="62" spans="1:39" ht="15" customHeight="1">
      <c r="F62" s="60"/>
      <c r="G62" s="60"/>
    </row>
  </sheetData>
  <mergeCells count="132">
    <mergeCell ref="AK3:AN3"/>
    <mergeCell ref="AH5:AJ5"/>
    <mergeCell ref="F7:AJ7"/>
    <mergeCell ref="AK7:AK10"/>
    <mergeCell ref="AM11:AN11"/>
    <mergeCell ref="AM12:AN12"/>
    <mergeCell ref="AK1:AN1"/>
    <mergeCell ref="M2:P2"/>
    <mergeCell ref="Q2:R2"/>
    <mergeCell ref="S2:T2"/>
    <mergeCell ref="U2:V2"/>
    <mergeCell ref="AK2:AN2"/>
    <mergeCell ref="F8:L8"/>
    <mergeCell ref="M8:S8"/>
    <mergeCell ref="T8:Z8"/>
    <mergeCell ref="AA8:AG8"/>
    <mergeCell ref="AH8:AJ8"/>
    <mergeCell ref="AK4:AN4"/>
    <mergeCell ref="A7:A10"/>
    <mergeCell ref="B7:B10"/>
    <mergeCell ref="C7:C10"/>
    <mergeCell ref="D7:D10"/>
    <mergeCell ref="E7:E10"/>
    <mergeCell ref="AM13:AN13"/>
    <mergeCell ref="AM14:AN14"/>
    <mergeCell ref="AM15:AN15"/>
    <mergeCell ref="AM16:AN16"/>
    <mergeCell ref="AL7:AL10"/>
    <mergeCell ref="AM7:AN10"/>
    <mergeCell ref="AM17:AN17"/>
    <mergeCell ref="AM18:AN18"/>
    <mergeCell ref="AM19:AN19"/>
    <mergeCell ref="AM20:AN20"/>
    <mergeCell ref="AM21:AN21"/>
    <mergeCell ref="AM22:AN22"/>
    <mergeCell ref="AM23:AN23"/>
    <mergeCell ref="AM24:AN24"/>
    <mergeCell ref="AM25:AN25"/>
    <mergeCell ref="F40:H40"/>
    <mergeCell ref="I40:K40"/>
    <mergeCell ref="AL38:AM38"/>
    <mergeCell ref="AJ40:AK40"/>
    <mergeCell ref="AJ39:AK39"/>
    <mergeCell ref="AD40:AF40"/>
    <mergeCell ref="AG38:AK38"/>
    <mergeCell ref="L40:N40"/>
    <mergeCell ref="O40:Q40"/>
    <mergeCell ref="R40:T40"/>
    <mergeCell ref="U40:W40"/>
    <mergeCell ref="X40:Z40"/>
    <mergeCell ref="AA40:AC40"/>
    <mergeCell ref="AG40:AI40"/>
    <mergeCell ref="AM26:AN26"/>
    <mergeCell ref="AM27:AN27"/>
    <mergeCell ref="AM28:AN28"/>
    <mergeCell ref="AM29:AN29"/>
    <mergeCell ref="AM30:AN30"/>
    <mergeCell ref="AA39:AC39"/>
    <mergeCell ref="AD39:AF39"/>
    <mergeCell ref="AG39:AI39"/>
    <mergeCell ref="C38:D38"/>
    <mergeCell ref="E38:H38"/>
    <mergeCell ref="I38:N38"/>
    <mergeCell ref="O38:T38"/>
    <mergeCell ref="U38:Z38"/>
    <mergeCell ref="AA38:AF38"/>
    <mergeCell ref="F39:H39"/>
    <mergeCell ref="I39:K39"/>
    <mergeCell ref="L39:N39"/>
    <mergeCell ref="O39:Q39"/>
    <mergeCell ref="R39:T39"/>
    <mergeCell ref="U39:W39"/>
    <mergeCell ref="X39:Z39"/>
    <mergeCell ref="A31:E31"/>
    <mergeCell ref="AM31:AN32"/>
    <mergeCell ref="A32:E32"/>
    <mergeCell ref="AA42:AF42"/>
    <mergeCell ref="AG42:AK42"/>
    <mergeCell ref="AL42:AM42"/>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X41:Z41"/>
    <mergeCell ref="AA47:AC47"/>
    <mergeCell ref="AD47:AF47"/>
    <mergeCell ref="AL44:AM44"/>
    <mergeCell ref="AL48:AM48"/>
    <mergeCell ref="AG44:AK44"/>
    <mergeCell ref="AG45:AI45"/>
    <mergeCell ref="AJ45:AK45"/>
    <mergeCell ref="AG48:AK48"/>
    <mergeCell ref="AA48:AF48"/>
    <mergeCell ref="AG46:AI46"/>
    <mergeCell ref="AJ46:AK46"/>
    <mergeCell ref="AG47:AI47"/>
    <mergeCell ref="AJ47:AK47"/>
    <mergeCell ref="O48:T48"/>
    <mergeCell ref="U48:Z48"/>
    <mergeCell ref="I46:N46"/>
    <mergeCell ref="I47:N47"/>
    <mergeCell ref="I48:N48"/>
    <mergeCell ref="O44:T44"/>
    <mergeCell ref="U44:Z44"/>
    <mergeCell ref="AA44:AF44"/>
    <mergeCell ref="O45:Q45"/>
    <mergeCell ref="R45:T45"/>
    <mergeCell ref="U45:W45"/>
    <mergeCell ref="X45:Z45"/>
    <mergeCell ref="AA45:AC45"/>
    <mergeCell ref="AD45:AF45"/>
    <mergeCell ref="O46:Q46"/>
    <mergeCell ref="R46:T46"/>
    <mergeCell ref="U46:W46"/>
    <mergeCell ref="X46:Z46"/>
    <mergeCell ref="AA46:AC46"/>
    <mergeCell ref="AD46:AF46"/>
    <mergeCell ref="O47:Q47"/>
    <mergeCell ref="R47:T47"/>
    <mergeCell ref="U47:W47"/>
    <mergeCell ref="X47:Z47"/>
  </mergeCells>
  <phoneticPr fontId="3"/>
  <conditionalFormatting sqref="A1:XFD1048576">
    <cfRule type="notContainsBlanks" dxfId="7" priority="1">
      <formula>LEN(TRIM(A1))&gt;0</formula>
    </cfRule>
  </conditionalFormatting>
  <dataValidations count="5">
    <dataValidation type="list" allowBlank="1" showInputMessage="1" showErrorMessage="1" sqref="AK3:AN3" xr:uid="{00000000-0002-0000-1700-000002000000}">
      <formula1>"予定,実績"</formula1>
    </dataValidation>
    <dataValidation operator="greaterThanOrEqual" allowBlank="1" showInputMessage="1" showErrorMessage="1" sqref="I36 L36" xr:uid="{00000000-0002-0000-1700-000004000000}"/>
    <dataValidation type="list" allowBlank="1" showInputMessage="1" showErrorMessage="1" sqref="C11:D30" xr:uid="{00000000-0002-0000-1700-000005000000}">
      <formula1>"○"</formula1>
    </dataValidation>
    <dataValidation type="list" allowBlank="1" showInputMessage="1" showErrorMessage="1" sqref="AK1:AN1" xr:uid="{D7E6FA01-5680-4D4F-9D22-F4653EFBA667}">
      <formula1>"児童発達支援,児童発達支援センター,放課後等デイサービス,児童発達支援・放課後等デイサービス"</formula1>
    </dataValidation>
    <dataValidation type="list" allowBlank="1" showInputMessage="1" showErrorMessage="1" sqref="AM11:AN30" xr:uid="{8613BAE6-BB1F-4A20-813E-132367F2AB3D}">
      <formula1>"強度行動障害支援者養成研修（基礎）,強度行動障害支援者養成研修（実践）,重度訪問介護従業者養成研修行動障害支援課程,行動援護従業者養成研修"</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oddHeader>
  </headerFooter>
  <rowBreaks count="1" manualBreakCount="1">
    <brk id="36" max="39" man="1"/>
  </rowBreak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81EA9222-7156-4D19-90F0-609443B990AF}">
          <x14:formula1>
            <xm:f>'選択肢（削除厳禁）'!$B$28:$N$28</xm:f>
          </x14:formula1>
          <xm:sqref>B11:B30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Q58"/>
  <sheetViews>
    <sheetView showGridLines="0" view="pageBreakPreview" zoomScale="85" zoomScaleNormal="100" zoomScaleSheetLayoutView="85" workbookViewId="0">
      <selection activeCell="S13" sqref="S13"/>
    </sheetView>
  </sheetViews>
  <sheetFormatPr defaultColWidth="8.25" defaultRowHeight="21" customHeight="1"/>
  <cols>
    <col min="1" max="1" width="2.625" style="59" customWidth="1"/>
    <col min="2" max="2" width="21.75" style="61" customWidth="1"/>
    <col min="3" max="3" width="6.625" style="59" customWidth="1"/>
    <col min="4" max="5" width="7.625" style="59" customWidth="1"/>
    <col min="6" max="36" width="2.625" style="59" customWidth="1"/>
    <col min="37" max="37" width="6.625" style="59" customWidth="1"/>
    <col min="38" max="38" width="7.625" style="59" customWidth="1"/>
    <col min="39" max="39" width="13.25" style="59" customWidth="1"/>
    <col min="40" max="40" width="13.75" style="59" customWidth="1"/>
    <col min="41" max="41" width="8.25" style="59"/>
    <col min="42" max="42" width="11.125" style="59" customWidth="1"/>
    <col min="43" max="16384" width="8.25" style="59"/>
  </cols>
  <sheetData>
    <row r="1" spans="1:43" ht="20.100000000000001" customHeight="1">
      <c r="A1" s="362"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00"/>
      <c r="AL1" s="300"/>
      <c r="AM1" s="300"/>
      <c r="AN1" s="300"/>
      <c r="AP1" s="91" t="s">
        <v>262</v>
      </c>
      <c r="AQ1" s="91" t="s">
        <v>267</v>
      </c>
    </row>
    <row r="2" spans="1:43" ht="18" customHeight="1">
      <c r="A2" s="62"/>
      <c r="B2" s="65"/>
      <c r="C2" s="65"/>
      <c r="D2" s="65"/>
      <c r="E2" s="65"/>
      <c r="F2" s="65"/>
      <c r="G2" s="65"/>
      <c r="H2" s="65"/>
      <c r="I2" s="65"/>
      <c r="J2" s="65"/>
      <c r="K2" s="100"/>
      <c r="L2" s="100"/>
      <c r="M2" s="363">
        <v>2025</v>
      </c>
      <c r="N2" s="363"/>
      <c r="O2" s="363"/>
      <c r="P2" s="363"/>
      <c r="Q2" s="294" t="s">
        <v>143</v>
      </c>
      <c r="R2" s="294"/>
      <c r="S2" s="363">
        <v>4</v>
      </c>
      <c r="T2" s="363"/>
      <c r="U2" s="294" t="s">
        <v>144</v>
      </c>
      <c r="V2" s="294"/>
      <c r="W2" s="65"/>
      <c r="X2" s="65"/>
      <c r="Y2" s="65"/>
      <c r="Z2" s="91"/>
      <c r="AA2" s="91"/>
      <c r="AC2" s="85"/>
      <c r="AD2" s="65"/>
      <c r="AE2" s="65"/>
      <c r="AF2" s="65"/>
      <c r="AG2" s="65"/>
      <c r="AH2" s="65"/>
      <c r="AI2" s="85" t="s">
        <v>149</v>
      </c>
      <c r="AJ2" s="85"/>
      <c r="AK2" s="301"/>
      <c r="AL2" s="301"/>
      <c r="AM2" s="301"/>
      <c r="AN2" s="301"/>
    </row>
    <row r="3" spans="1:43"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279</v>
      </c>
      <c r="AJ3" s="85"/>
      <c r="AK3" s="302"/>
      <c r="AL3" s="302"/>
      <c r="AM3" s="302"/>
      <c r="AN3" s="302"/>
    </row>
    <row r="4" spans="1:43" ht="18.75" customHeight="1">
      <c r="A4" s="88"/>
      <c r="B4" s="88"/>
      <c r="C4" s="88"/>
      <c r="D4" s="88"/>
      <c r="E4" s="88"/>
      <c r="F4" s="88"/>
      <c r="G4" s="88"/>
      <c r="H4" s="88"/>
      <c r="I4" s="88"/>
      <c r="J4" s="88"/>
      <c r="K4" s="88"/>
      <c r="L4" s="88"/>
      <c r="M4" s="88"/>
      <c r="N4" s="88"/>
      <c r="O4" s="88"/>
      <c r="P4" s="88"/>
      <c r="Q4" s="88"/>
      <c r="R4" s="88"/>
      <c r="S4" s="88"/>
      <c r="U4" s="88"/>
      <c r="V4" s="88"/>
      <c r="W4" s="88"/>
      <c r="Y4" s="93"/>
      <c r="Z4" s="93"/>
      <c r="AA4" s="93"/>
      <c r="AB4" s="91"/>
      <c r="AC4" s="93"/>
      <c r="AD4" s="93"/>
      <c r="AE4" s="93"/>
      <c r="AF4" s="93"/>
      <c r="AG4" s="94" t="s">
        <v>284</v>
      </c>
      <c r="AH4" s="365">
        <v>40</v>
      </c>
      <c r="AI4" s="365"/>
      <c r="AJ4" s="365"/>
      <c r="AK4" s="93" t="s">
        <v>150</v>
      </c>
      <c r="AL4" s="366">
        <v>160</v>
      </c>
      <c r="AM4" s="93" t="s">
        <v>151</v>
      </c>
      <c r="AN4" s="91"/>
    </row>
    <row r="5" spans="1:43" ht="15" customHeight="1">
      <c r="A5" s="62"/>
      <c r="B5" s="80"/>
      <c r="C5" s="80"/>
      <c r="D5" s="80"/>
      <c r="E5" s="80"/>
      <c r="F5" s="80"/>
      <c r="G5" s="80"/>
      <c r="H5" s="80"/>
      <c r="I5" s="80"/>
      <c r="J5" s="80"/>
      <c r="K5" s="80"/>
      <c r="L5" s="80"/>
      <c r="M5" s="80"/>
      <c r="N5" s="80"/>
      <c r="O5" s="80"/>
      <c r="P5" s="80"/>
      <c r="Q5" s="80"/>
      <c r="R5" s="80"/>
      <c r="S5" s="80"/>
      <c r="T5" s="80"/>
      <c r="U5" s="80"/>
      <c r="V5" s="80"/>
      <c r="W5" s="80"/>
      <c r="X5" s="63"/>
      <c r="Y5" s="63"/>
      <c r="Z5" s="63"/>
      <c r="AA5" s="63"/>
      <c r="AB5" s="63"/>
      <c r="AC5" s="63"/>
      <c r="AD5" s="63"/>
      <c r="AE5" s="63"/>
      <c r="AF5" s="63"/>
      <c r="AG5" s="63"/>
      <c r="AH5" s="63"/>
      <c r="AI5" s="63"/>
      <c r="AJ5" s="63"/>
      <c r="AK5" s="63"/>
      <c r="AL5" s="63"/>
      <c r="AM5" s="62"/>
      <c r="AN5" s="91"/>
    </row>
    <row r="6" spans="1:43" ht="15" customHeight="1">
      <c r="A6" s="290" t="s">
        <v>146</v>
      </c>
      <c r="B6" s="284" t="s">
        <v>285</v>
      </c>
      <c r="C6" s="287" t="s">
        <v>286</v>
      </c>
      <c r="D6" s="298" t="s">
        <v>287</v>
      </c>
      <c r="E6" s="291" t="s">
        <v>288</v>
      </c>
      <c r="F6" s="297" t="s">
        <v>289</v>
      </c>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303" t="s">
        <v>290</v>
      </c>
      <c r="AL6" s="298" t="s">
        <v>291</v>
      </c>
      <c r="AM6" s="299" t="s">
        <v>292</v>
      </c>
      <c r="AN6" s="299"/>
    </row>
    <row r="7" spans="1:43" ht="15" customHeight="1">
      <c r="A7" s="290"/>
      <c r="B7" s="284"/>
      <c r="C7" s="288"/>
      <c r="D7" s="298"/>
      <c r="E7" s="291"/>
      <c r="F7" s="284" t="s">
        <v>103</v>
      </c>
      <c r="G7" s="284"/>
      <c r="H7" s="284"/>
      <c r="I7" s="284"/>
      <c r="J7" s="284"/>
      <c r="K7" s="284"/>
      <c r="L7" s="284"/>
      <c r="M7" s="284" t="s">
        <v>104</v>
      </c>
      <c r="N7" s="284"/>
      <c r="O7" s="284"/>
      <c r="P7" s="284"/>
      <c r="Q7" s="284"/>
      <c r="R7" s="284"/>
      <c r="S7" s="284"/>
      <c r="T7" s="284" t="s">
        <v>105</v>
      </c>
      <c r="U7" s="284"/>
      <c r="V7" s="284"/>
      <c r="W7" s="284"/>
      <c r="X7" s="284"/>
      <c r="Y7" s="284"/>
      <c r="Z7" s="284"/>
      <c r="AA7" s="284" t="s">
        <v>106</v>
      </c>
      <c r="AB7" s="284"/>
      <c r="AC7" s="284"/>
      <c r="AD7" s="284"/>
      <c r="AE7" s="284"/>
      <c r="AF7" s="284"/>
      <c r="AG7" s="284"/>
      <c r="AH7" s="284"/>
      <c r="AI7" s="284"/>
      <c r="AJ7" s="284"/>
      <c r="AK7" s="303"/>
      <c r="AL7" s="298"/>
      <c r="AM7" s="299"/>
      <c r="AN7" s="299"/>
    </row>
    <row r="8" spans="1:43" ht="15" customHeight="1">
      <c r="A8" s="290"/>
      <c r="B8" s="284"/>
      <c r="C8" s="288"/>
      <c r="D8" s="298"/>
      <c r="E8" s="291"/>
      <c r="F8" s="66">
        <f>DATE($M$2,$S$2,1)</f>
        <v>45748</v>
      </c>
      <c r="G8" s="66">
        <f>DATE($M$2,$S$2,2)</f>
        <v>45749</v>
      </c>
      <c r="H8" s="66">
        <f>DATE($M$2,$S$2,3)</f>
        <v>45750</v>
      </c>
      <c r="I8" s="66">
        <f>DATE($M$2,$S$2,4)</f>
        <v>45751</v>
      </c>
      <c r="J8" s="66">
        <f>DATE($M$2,$S$2,5)</f>
        <v>45752</v>
      </c>
      <c r="K8" s="66">
        <f>DATE($M$2,$S$2,6)</f>
        <v>45753</v>
      </c>
      <c r="L8" s="66">
        <f>DATE($M$2,$S$2,7)</f>
        <v>45754</v>
      </c>
      <c r="M8" s="66">
        <f>DATE($M$2,$S$2,8)</f>
        <v>45755</v>
      </c>
      <c r="N8" s="66">
        <f>DATE($M$2,$S$2,9)</f>
        <v>45756</v>
      </c>
      <c r="O8" s="66">
        <f>DATE($M$2,$S$2,10)</f>
        <v>45757</v>
      </c>
      <c r="P8" s="66">
        <f>DATE($M$2,$S$2,11)</f>
        <v>45758</v>
      </c>
      <c r="Q8" s="66">
        <f>DATE($M$2,$S$2,12)</f>
        <v>45759</v>
      </c>
      <c r="R8" s="66">
        <f>DATE($M$2,$S$2,13)</f>
        <v>45760</v>
      </c>
      <c r="S8" s="66">
        <f>DATE($M$2,$S$2,14)</f>
        <v>45761</v>
      </c>
      <c r="T8" s="66">
        <f>DATE($M$2,$S$2,15)</f>
        <v>45762</v>
      </c>
      <c r="U8" s="66">
        <f>DATE($M$2,$S$2,16)</f>
        <v>45763</v>
      </c>
      <c r="V8" s="66">
        <f>DATE($M$2,$S$2,17)</f>
        <v>45764</v>
      </c>
      <c r="W8" s="66">
        <f>DATE($M$2,$S$2,18)</f>
        <v>45765</v>
      </c>
      <c r="X8" s="66">
        <f>DATE($M$2,$S$2,19)</f>
        <v>45766</v>
      </c>
      <c r="Y8" s="66">
        <f>DATE($M$2,$S$2,20)</f>
        <v>45767</v>
      </c>
      <c r="Z8" s="66">
        <f>DATE($M$2,$S$2,21)</f>
        <v>45768</v>
      </c>
      <c r="AA8" s="66">
        <f>DATE($M$2,$S$2,22)</f>
        <v>45769</v>
      </c>
      <c r="AB8" s="66">
        <f>DATE($M$2,$S$2,23)</f>
        <v>45770</v>
      </c>
      <c r="AC8" s="66">
        <f>DATE($M$2,$S$2,24)</f>
        <v>45771</v>
      </c>
      <c r="AD8" s="66">
        <f>DATE($M$2,$S$2,25)</f>
        <v>45772</v>
      </c>
      <c r="AE8" s="66">
        <f>DATE($M$2,$S$2,26)</f>
        <v>45773</v>
      </c>
      <c r="AF8" s="66">
        <f>DATE($M$2,$S$2,27)</f>
        <v>45774</v>
      </c>
      <c r="AG8" s="66">
        <f>DATE($M$2,$S$2,28)</f>
        <v>45775</v>
      </c>
      <c r="AH8" s="162"/>
      <c r="AI8" s="162"/>
      <c r="AJ8" s="162"/>
      <c r="AK8" s="303"/>
      <c r="AL8" s="298"/>
      <c r="AM8" s="299"/>
      <c r="AN8" s="299"/>
    </row>
    <row r="9" spans="1:43" ht="15" customHeight="1">
      <c r="A9" s="290"/>
      <c r="B9" s="284"/>
      <c r="C9" s="289"/>
      <c r="D9" s="298"/>
      <c r="E9" s="291"/>
      <c r="F9" s="67">
        <f>DATE($M$2,$S$2,1)</f>
        <v>45748</v>
      </c>
      <c r="G9" s="67">
        <f>DATE($M$2,$S$2,2)</f>
        <v>45749</v>
      </c>
      <c r="H9" s="67">
        <f>DATE($M$2,$S$2,3)</f>
        <v>45750</v>
      </c>
      <c r="I9" s="67">
        <f>DATE($M$2,$S$2,4)</f>
        <v>45751</v>
      </c>
      <c r="J9" s="67">
        <f>DATE($M$2,$S$2,5)</f>
        <v>45752</v>
      </c>
      <c r="K9" s="67">
        <f>DATE($M$2,$S$2,6)</f>
        <v>45753</v>
      </c>
      <c r="L9" s="67">
        <f>DATE($M$2,$S$2,7)</f>
        <v>45754</v>
      </c>
      <c r="M9" s="67">
        <f>DATE($M$2,$S$2,8)</f>
        <v>45755</v>
      </c>
      <c r="N9" s="67">
        <f>DATE($M$2,$S$2,9)</f>
        <v>45756</v>
      </c>
      <c r="O9" s="67">
        <f>DATE($M$2,$S$2,10)</f>
        <v>45757</v>
      </c>
      <c r="P9" s="67">
        <f>DATE($M$2,$S$2,11)</f>
        <v>45758</v>
      </c>
      <c r="Q9" s="67">
        <f>DATE($M$2,$S$2,12)</f>
        <v>45759</v>
      </c>
      <c r="R9" s="67">
        <f>DATE($M$2,$S$2,13)</f>
        <v>45760</v>
      </c>
      <c r="S9" s="67">
        <f>DATE($M$2,$S$2,14)</f>
        <v>45761</v>
      </c>
      <c r="T9" s="67">
        <f>DATE($M$2,$S$2,15)</f>
        <v>45762</v>
      </c>
      <c r="U9" s="67">
        <f>DATE($M$2,$S$2,16)</f>
        <v>45763</v>
      </c>
      <c r="V9" s="67">
        <f>DATE($M$2,$S$2,17)</f>
        <v>45764</v>
      </c>
      <c r="W9" s="67">
        <f>DATE($M$2,$S$2,18)</f>
        <v>45765</v>
      </c>
      <c r="X9" s="67">
        <f>DATE($M$2,$S$2,19)</f>
        <v>45766</v>
      </c>
      <c r="Y9" s="67">
        <f>DATE($M$2,$S$2,20)</f>
        <v>45767</v>
      </c>
      <c r="Z9" s="67">
        <f>DATE($M$2,$S$2,21)</f>
        <v>45768</v>
      </c>
      <c r="AA9" s="67">
        <f>DATE($M$2,$S$2,22)</f>
        <v>45769</v>
      </c>
      <c r="AB9" s="67">
        <f>DATE($M$2,$S$2,23)</f>
        <v>45770</v>
      </c>
      <c r="AC9" s="67">
        <f>DATE($M$2,$S$2,24)</f>
        <v>45771</v>
      </c>
      <c r="AD9" s="67">
        <f>DATE($M$2,$S$2,25)</f>
        <v>45772</v>
      </c>
      <c r="AE9" s="67">
        <f>DATE($M$2,$S$2,26)</f>
        <v>45773</v>
      </c>
      <c r="AF9" s="67">
        <f>DATE($M$2,$S$2,27)</f>
        <v>45774</v>
      </c>
      <c r="AG9" s="67">
        <f>DATE($M$2,$S$2,28)</f>
        <v>45775</v>
      </c>
      <c r="AH9" s="163"/>
      <c r="AI9" s="163"/>
      <c r="AJ9" s="163"/>
      <c r="AK9" s="303"/>
      <c r="AL9" s="298"/>
      <c r="AM9" s="299"/>
      <c r="AN9" s="299"/>
    </row>
    <row r="10" spans="1:43" ht="18" customHeight="1">
      <c r="A10" s="77">
        <v>1</v>
      </c>
      <c r="B10" s="147" t="s">
        <v>110</v>
      </c>
      <c r="C10" s="157"/>
      <c r="D10" s="158"/>
      <c r="E10" s="112"/>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60"/>
      <c r="AI10" s="160"/>
      <c r="AJ10" s="160"/>
      <c r="AK10" s="73">
        <f>+SUM(F10:AJ10)</f>
        <v>0</v>
      </c>
      <c r="AL10" s="74">
        <f>ROUNDDOWN(AK10/AL4,2)</f>
        <v>0</v>
      </c>
      <c r="AM10" s="357"/>
      <c r="AN10" s="357"/>
    </row>
    <row r="11" spans="1:43" ht="18" customHeight="1">
      <c r="A11" s="77">
        <v>2</v>
      </c>
      <c r="B11" s="147" t="s">
        <v>130</v>
      </c>
      <c r="C11" s="157"/>
      <c r="D11" s="158"/>
      <c r="E11" s="112"/>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60"/>
      <c r="AI11" s="160"/>
      <c r="AJ11" s="160"/>
      <c r="AK11" s="73">
        <f t="shared" ref="AK11:AK30" si="0">+SUM(F11:AJ11)</f>
        <v>0</v>
      </c>
      <c r="AL11" s="74">
        <f>ROUNDDOWN(AK11/AL4,2)</f>
        <v>0</v>
      </c>
      <c r="AM11" s="357"/>
      <c r="AN11" s="357"/>
    </row>
    <row r="12" spans="1:43" ht="18" customHeight="1">
      <c r="A12" s="77">
        <v>3</v>
      </c>
      <c r="B12" s="110"/>
      <c r="C12" s="157"/>
      <c r="D12" s="158"/>
      <c r="E12" s="112"/>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60"/>
      <c r="AI12" s="160"/>
      <c r="AJ12" s="160"/>
      <c r="AK12" s="73">
        <f t="shared" si="0"/>
        <v>0</v>
      </c>
      <c r="AL12" s="74">
        <f>ROUNDDOWN(AK12/AL4,2)</f>
        <v>0</v>
      </c>
      <c r="AM12" s="357"/>
      <c r="AN12" s="357"/>
    </row>
    <row r="13" spans="1:43" ht="18" customHeight="1">
      <c r="A13" s="77">
        <v>4</v>
      </c>
      <c r="B13" s="110"/>
      <c r="C13" s="157"/>
      <c r="D13" s="158"/>
      <c r="E13" s="112"/>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60"/>
      <c r="AI13" s="160"/>
      <c r="AJ13" s="160"/>
      <c r="AK13" s="73">
        <f t="shared" si="0"/>
        <v>0</v>
      </c>
      <c r="AL13" s="74">
        <f>ROUNDDOWN(AK13/AL4,2)</f>
        <v>0</v>
      </c>
      <c r="AM13" s="357"/>
      <c r="AN13" s="357"/>
    </row>
    <row r="14" spans="1:43" ht="18" customHeight="1">
      <c r="A14" s="77">
        <v>5</v>
      </c>
      <c r="B14" s="110"/>
      <c r="C14" s="157"/>
      <c r="D14" s="158"/>
      <c r="E14" s="112"/>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60"/>
      <c r="AI14" s="160"/>
      <c r="AJ14" s="160"/>
      <c r="AK14" s="73">
        <f t="shared" si="0"/>
        <v>0</v>
      </c>
      <c r="AL14" s="74">
        <f>ROUNDDOWN(AK14/AL4,2)</f>
        <v>0</v>
      </c>
      <c r="AM14" s="357"/>
      <c r="AN14" s="357"/>
    </row>
    <row r="15" spans="1:43" ht="18" customHeight="1">
      <c r="A15" s="77">
        <v>6</v>
      </c>
      <c r="B15" s="110"/>
      <c r="C15" s="157"/>
      <c r="D15" s="158"/>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60"/>
      <c r="AI15" s="160"/>
      <c r="AJ15" s="160"/>
      <c r="AK15" s="73">
        <f t="shared" si="0"/>
        <v>0</v>
      </c>
      <c r="AL15" s="74">
        <f>ROUNDDOWN(AK15/AL4,2)</f>
        <v>0</v>
      </c>
      <c r="AM15" s="357"/>
      <c r="AN15" s="357"/>
    </row>
    <row r="16" spans="1:43" ht="18" customHeight="1">
      <c r="A16" s="77">
        <v>7</v>
      </c>
      <c r="B16" s="110"/>
      <c r="C16" s="157"/>
      <c r="D16" s="158"/>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60"/>
      <c r="AI16" s="160"/>
      <c r="AJ16" s="160"/>
      <c r="AK16" s="73">
        <f t="shared" si="0"/>
        <v>0</v>
      </c>
      <c r="AL16" s="74">
        <f>ROUNDDOWN(AK16/AL4,2)</f>
        <v>0</v>
      </c>
      <c r="AM16" s="357"/>
      <c r="AN16" s="357"/>
    </row>
    <row r="17" spans="1:40" ht="18" customHeight="1">
      <c r="A17" s="77">
        <v>8</v>
      </c>
      <c r="B17" s="110"/>
      <c r="C17" s="157"/>
      <c r="D17" s="158"/>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60"/>
      <c r="AI17" s="160"/>
      <c r="AJ17" s="160"/>
      <c r="AK17" s="73">
        <f t="shared" si="0"/>
        <v>0</v>
      </c>
      <c r="AL17" s="74">
        <f>ROUNDDOWN(AK17/AL4,2)</f>
        <v>0</v>
      </c>
      <c r="AM17" s="357"/>
      <c r="AN17" s="357"/>
    </row>
    <row r="18" spans="1:40" ht="18" customHeight="1">
      <c r="A18" s="77">
        <v>9</v>
      </c>
      <c r="B18" s="110"/>
      <c r="C18" s="157"/>
      <c r="D18" s="158"/>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60"/>
      <c r="AI18" s="160"/>
      <c r="AJ18" s="160"/>
      <c r="AK18" s="73">
        <f t="shared" si="0"/>
        <v>0</v>
      </c>
      <c r="AL18" s="74">
        <f>ROUNDDOWN(AK18/AL4,2)</f>
        <v>0</v>
      </c>
      <c r="AM18" s="357"/>
      <c r="AN18" s="357"/>
    </row>
    <row r="19" spans="1:40" ht="18" customHeight="1">
      <c r="A19" s="77">
        <v>10</v>
      </c>
      <c r="B19" s="110"/>
      <c r="C19" s="157"/>
      <c r="D19" s="158"/>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60"/>
      <c r="AI19" s="160"/>
      <c r="AJ19" s="160"/>
      <c r="AK19" s="73">
        <f t="shared" si="0"/>
        <v>0</v>
      </c>
      <c r="AL19" s="74">
        <f>ROUNDDOWN(AK19/AL4,2)</f>
        <v>0</v>
      </c>
      <c r="AM19" s="357"/>
      <c r="AN19" s="357"/>
    </row>
    <row r="20" spans="1:40" ht="18" customHeight="1">
      <c r="A20" s="77">
        <v>11</v>
      </c>
      <c r="B20" s="110"/>
      <c r="C20" s="157"/>
      <c r="D20" s="158"/>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60"/>
      <c r="AI20" s="160"/>
      <c r="AJ20" s="160"/>
      <c r="AK20" s="73">
        <f t="shared" si="0"/>
        <v>0</v>
      </c>
      <c r="AL20" s="74">
        <f>ROUNDDOWN(AK20/AL4,2)</f>
        <v>0</v>
      </c>
      <c r="AM20" s="357"/>
      <c r="AN20" s="357"/>
    </row>
    <row r="21" spans="1:40" ht="18" customHeight="1">
      <c r="A21" s="77">
        <v>12</v>
      </c>
      <c r="B21" s="110"/>
      <c r="C21" s="157"/>
      <c r="D21" s="158"/>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60"/>
      <c r="AI21" s="160"/>
      <c r="AJ21" s="160"/>
      <c r="AK21" s="73">
        <f t="shared" si="0"/>
        <v>0</v>
      </c>
      <c r="AL21" s="74">
        <f>ROUNDDOWN(AK21/AL4,2)</f>
        <v>0</v>
      </c>
      <c r="AM21" s="357"/>
      <c r="AN21" s="357"/>
    </row>
    <row r="22" spans="1:40" ht="18" customHeight="1">
      <c r="A22" s="77">
        <v>13</v>
      </c>
      <c r="B22" s="110"/>
      <c r="C22" s="157"/>
      <c r="D22" s="158"/>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60"/>
      <c r="AI22" s="160"/>
      <c r="AJ22" s="160"/>
      <c r="AK22" s="73">
        <f t="shared" si="0"/>
        <v>0</v>
      </c>
      <c r="AL22" s="74">
        <f>ROUNDDOWN(AK22/AL4,2)</f>
        <v>0</v>
      </c>
      <c r="AM22" s="357"/>
      <c r="AN22" s="357"/>
    </row>
    <row r="23" spans="1:40" ht="18" customHeight="1">
      <c r="A23" s="77">
        <v>14</v>
      </c>
      <c r="B23" s="110"/>
      <c r="C23" s="157"/>
      <c r="D23" s="158"/>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60"/>
      <c r="AI23" s="160"/>
      <c r="AJ23" s="160"/>
      <c r="AK23" s="73">
        <f t="shared" si="0"/>
        <v>0</v>
      </c>
      <c r="AL23" s="74">
        <f>ROUNDDOWN(AK23/AL4,2)</f>
        <v>0</v>
      </c>
      <c r="AM23" s="357"/>
      <c r="AN23" s="357"/>
    </row>
    <row r="24" spans="1:40" ht="18" customHeight="1">
      <c r="A24" s="77">
        <v>15</v>
      </c>
      <c r="B24" s="110"/>
      <c r="C24" s="157"/>
      <c r="D24" s="158"/>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60"/>
      <c r="AI24" s="160"/>
      <c r="AJ24" s="160"/>
      <c r="AK24" s="73">
        <f t="shared" si="0"/>
        <v>0</v>
      </c>
      <c r="AL24" s="74">
        <f>ROUNDDOWN(AK24/AL4,2)</f>
        <v>0</v>
      </c>
      <c r="AM24" s="357"/>
      <c r="AN24" s="357"/>
    </row>
    <row r="25" spans="1:40" ht="18" customHeight="1">
      <c r="A25" s="77">
        <v>16</v>
      </c>
      <c r="B25" s="110"/>
      <c r="C25" s="157"/>
      <c r="D25" s="158"/>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60"/>
      <c r="AI25" s="160"/>
      <c r="AJ25" s="160"/>
      <c r="AK25" s="73">
        <f t="shared" si="0"/>
        <v>0</v>
      </c>
      <c r="AL25" s="74">
        <f>ROUNDDOWN(AK25/AL4,2)</f>
        <v>0</v>
      </c>
      <c r="AM25" s="357"/>
      <c r="AN25" s="357"/>
    </row>
    <row r="26" spans="1:40" ht="18" customHeight="1">
      <c r="A26" s="77">
        <v>17</v>
      </c>
      <c r="B26" s="110"/>
      <c r="C26" s="157"/>
      <c r="D26" s="158"/>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60"/>
      <c r="AI26" s="160"/>
      <c r="AJ26" s="160"/>
      <c r="AK26" s="73">
        <f t="shared" si="0"/>
        <v>0</v>
      </c>
      <c r="AL26" s="74">
        <f>ROUNDDOWN(AK26/AL4,2)</f>
        <v>0</v>
      </c>
      <c r="AM26" s="357"/>
      <c r="AN26" s="357"/>
    </row>
    <row r="27" spans="1:40" ht="18" customHeight="1">
      <c r="A27" s="77">
        <v>18</v>
      </c>
      <c r="B27" s="110"/>
      <c r="C27" s="157"/>
      <c r="D27" s="158"/>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60"/>
      <c r="AI27" s="160"/>
      <c r="AJ27" s="160"/>
      <c r="AK27" s="73">
        <f t="shared" si="0"/>
        <v>0</v>
      </c>
      <c r="AL27" s="74">
        <f>ROUNDDOWN(AK27/AL4,2)</f>
        <v>0</v>
      </c>
      <c r="AM27" s="357"/>
      <c r="AN27" s="357"/>
    </row>
    <row r="28" spans="1:40" ht="18" customHeight="1">
      <c r="A28" s="77">
        <v>19</v>
      </c>
      <c r="B28" s="110"/>
      <c r="C28" s="157"/>
      <c r="D28" s="158"/>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60"/>
      <c r="AI28" s="160"/>
      <c r="AJ28" s="160"/>
      <c r="AK28" s="73">
        <f t="shared" si="0"/>
        <v>0</v>
      </c>
      <c r="AL28" s="74">
        <f>ROUNDDOWN(AK28/AL4,2)</f>
        <v>0</v>
      </c>
      <c r="AM28" s="357"/>
      <c r="AN28" s="357"/>
    </row>
    <row r="29" spans="1:40" ht="18" customHeight="1">
      <c r="A29" s="77">
        <v>20</v>
      </c>
      <c r="B29" s="110"/>
      <c r="C29" s="157"/>
      <c r="D29" s="158"/>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60"/>
      <c r="AI29" s="160"/>
      <c r="AJ29" s="160"/>
      <c r="AK29" s="73">
        <f t="shared" si="0"/>
        <v>0</v>
      </c>
      <c r="AL29" s="74">
        <f>ROUNDDOWN(AK29/AL4,2)</f>
        <v>0</v>
      </c>
      <c r="AM29" s="357"/>
      <c r="AN29" s="357"/>
    </row>
    <row r="30" spans="1:40" ht="18" customHeight="1">
      <c r="A30" s="291" t="s">
        <v>94</v>
      </c>
      <c r="B30" s="292"/>
      <c r="C30" s="292"/>
      <c r="D30" s="292"/>
      <c r="E30" s="292"/>
      <c r="F30" s="75">
        <f>+SUM(F10:F29)</f>
        <v>0</v>
      </c>
      <c r="G30" s="75">
        <f t="shared" ref="G30:AG30" si="1">+SUM(G10:G29)</f>
        <v>0</v>
      </c>
      <c r="H30" s="75">
        <f t="shared" si="1"/>
        <v>0</v>
      </c>
      <c r="I30" s="75">
        <f t="shared" si="1"/>
        <v>0</v>
      </c>
      <c r="J30" s="75">
        <f t="shared" si="1"/>
        <v>0</v>
      </c>
      <c r="K30" s="75">
        <f t="shared" si="1"/>
        <v>0</v>
      </c>
      <c r="L30" s="75">
        <f t="shared" si="1"/>
        <v>0</v>
      </c>
      <c r="M30" s="75">
        <f t="shared" si="1"/>
        <v>0</v>
      </c>
      <c r="N30" s="75">
        <f t="shared" si="1"/>
        <v>0</v>
      </c>
      <c r="O30" s="75">
        <f t="shared" si="1"/>
        <v>0</v>
      </c>
      <c r="P30" s="75">
        <f t="shared" si="1"/>
        <v>0</v>
      </c>
      <c r="Q30" s="75">
        <f t="shared" si="1"/>
        <v>0</v>
      </c>
      <c r="R30" s="75">
        <f t="shared" si="1"/>
        <v>0</v>
      </c>
      <c r="S30" s="75">
        <f t="shared" si="1"/>
        <v>0</v>
      </c>
      <c r="T30" s="75">
        <f t="shared" si="1"/>
        <v>0</v>
      </c>
      <c r="U30" s="75">
        <f t="shared" si="1"/>
        <v>0</v>
      </c>
      <c r="V30" s="75">
        <f t="shared" si="1"/>
        <v>0</v>
      </c>
      <c r="W30" s="75">
        <f t="shared" si="1"/>
        <v>0</v>
      </c>
      <c r="X30" s="75">
        <f t="shared" si="1"/>
        <v>0</v>
      </c>
      <c r="Y30" s="75">
        <f t="shared" si="1"/>
        <v>0</v>
      </c>
      <c r="Z30" s="75">
        <f t="shared" si="1"/>
        <v>0</v>
      </c>
      <c r="AA30" s="75">
        <f t="shared" si="1"/>
        <v>0</v>
      </c>
      <c r="AB30" s="75">
        <f t="shared" si="1"/>
        <v>0</v>
      </c>
      <c r="AC30" s="75">
        <f t="shared" si="1"/>
        <v>0</v>
      </c>
      <c r="AD30" s="75">
        <f t="shared" si="1"/>
        <v>0</v>
      </c>
      <c r="AE30" s="75">
        <f t="shared" si="1"/>
        <v>0</v>
      </c>
      <c r="AF30" s="75">
        <f t="shared" si="1"/>
        <v>0</v>
      </c>
      <c r="AG30" s="75">
        <f t="shared" si="1"/>
        <v>0</v>
      </c>
      <c r="AH30" s="160"/>
      <c r="AI30" s="160"/>
      <c r="AJ30" s="160"/>
      <c r="AK30" s="73">
        <f t="shared" si="0"/>
        <v>0</v>
      </c>
      <c r="AL30" s="74">
        <f>ROUNDDOWN(AK30/AL4,2)</f>
        <v>0</v>
      </c>
      <c r="AM30" s="286"/>
      <c r="AN30" s="286"/>
    </row>
    <row r="31" spans="1:40" ht="18" customHeight="1">
      <c r="A31" s="292" t="s">
        <v>96</v>
      </c>
      <c r="B31" s="292"/>
      <c r="C31" s="292"/>
      <c r="D31" s="292"/>
      <c r="E31" s="293"/>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61"/>
      <c r="AI31" s="161"/>
      <c r="AJ31" s="161"/>
      <c r="AK31" s="75"/>
      <c r="AL31" s="76"/>
      <c r="AM31" s="286"/>
      <c r="AN31" s="286"/>
    </row>
    <row r="32" spans="1:40" s="71" customFormat="1" ht="15" customHeight="1">
      <c r="A32" s="68"/>
      <c r="B32" s="68"/>
      <c r="C32" s="68"/>
      <c r="D32" s="68"/>
      <c r="E32" s="68"/>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8"/>
      <c r="AL32" s="68"/>
      <c r="AM32" s="70"/>
      <c r="AN32" s="159" t="s">
        <v>272</v>
      </c>
    </row>
    <row r="33" spans="1:40" s="71" customFormat="1" ht="15" customHeight="1">
      <c r="A33" s="146"/>
      <c r="B33" s="146"/>
      <c r="C33" s="146"/>
      <c r="D33" s="146"/>
      <c r="E33" s="146"/>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146"/>
      <c r="AL33" s="146"/>
      <c r="AM33" s="70"/>
    </row>
    <row r="34" spans="1:40"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0" ht="21" customHeight="1">
      <c r="A35" s="72" t="s">
        <v>202</v>
      </c>
      <c r="B35" s="59"/>
      <c r="C35" s="63"/>
      <c r="D35" s="63"/>
      <c r="E35" s="63"/>
      <c r="F35" s="63"/>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3"/>
      <c r="AM35" s="63"/>
      <c r="AN35" s="62"/>
    </row>
    <row r="36" spans="1:40" ht="24.95" customHeight="1">
      <c r="A36" s="62"/>
      <c r="B36" s="80"/>
      <c r="C36" s="304" t="str">
        <f>IF(VLOOKUP($AQ$1,'選択肢（削除厳禁）'!$A$1:$J$30,C41,FALSE)=0,"-",VLOOKUP($AQ$1,'選択肢（削除厳禁）'!$A$1:$J$30,C41,FALSE))</f>
        <v>管理者</v>
      </c>
      <c r="D36" s="305"/>
      <c r="E36" s="311" t="str">
        <f>IF(VLOOKUP($AQ$1,'選択肢（削除厳禁）'!$A$1:$J$30,E41,FALSE)=0,"-",VLOOKUP($AQ$1,'選択肢（削除厳禁）'!$A$1:$J$30,E41,FALSE))</f>
        <v>児童発達支援管理責任者</v>
      </c>
      <c r="F36" s="311"/>
      <c r="G36" s="311"/>
      <c r="H36" s="311"/>
      <c r="I36" s="304" t="str">
        <f>IF(VLOOKUP($AQ$1,'選択肢（削除厳禁）'!$A$1:$J$30,I41,FALSE)=0,"-",VLOOKUP($AQ$1,'選択肢（削除厳禁）'!$A$1:$J$30,I41,FALSE))</f>
        <v>訪問支援員</v>
      </c>
      <c r="J36" s="305"/>
      <c r="K36" s="305"/>
      <c r="L36" s="305"/>
      <c r="M36" s="305"/>
      <c r="N36" s="306"/>
      <c r="O36" s="304"/>
      <c r="P36" s="305"/>
      <c r="Q36" s="305"/>
      <c r="R36" s="305"/>
      <c r="S36" s="305"/>
      <c r="T36" s="306"/>
      <c r="U36" s="304"/>
      <c r="V36" s="305"/>
      <c r="W36" s="305"/>
      <c r="X36" s="305"/>
      <c r="Y36" s="305"/>
      <c r="Z36" s="306"/>
      <c r="AA36" s="304"/>
      <c r="AB36" s="305"/>
      <c r="AC36" s="305"/>
      <c r="AD36" s="305"/>
      <c r="AE36" s="305"/>
      <c r="AF36" s="306"/>
      <c r="AG36" s="311"/>
      <c r="AH36" s="311"/>
      <c r="AI36" s="311"/>
      <c r="AJ36" s="311"/>
      <c r="AK36" s="311"/>
      <c r="AL36" s="311"/>
      <c r="AM36" s="311"/>
      <c r="AN36" s="62"/>
    </row>
    <row r="37" spans="1:40" ht="18" customHeight="1">
      <c r="A37" s="62"/>
      <c r="B37" s="80"/>
      <c r="C37" s="109" t="s">
        <v>56</v>
      </c>
      <c r="D37" s="109" t="s">
        <v>57</v>
      </c>
      <c r="E37" s="108" t="s">
        <v>56</v>
      </c>
      <c r="F37" s="310" t="s">
        <v>57</v>
      </c>
      <c r="G37" s="310"/>
      <c r="H37" s="310"/>
      <c r="I37" s="307" t="s">
        <v>56</v>
      </c>
      <c r="J37" s="308"/>
      <c r="K37" s="309"/>
      <c r="L37" s="307" t="s">
        <v>57</v>
      </c>
      <c r="M37" s="308"/>
      <c r="N37" s="309"/>
      <c r="O37" s="307"/>
      <c r="P37" s="308"/>
      <c r="Q37" s="309"/>
      <c r="R37" s="307"/>
      <c r="S37" s="308"/>
      <c r="T37" s="309"/>
      <c r="U37" s="307"/>
      <c r="V37" s="308"/>
      <c r="W37" s="309"/>
      <c r="X37" s="307"/>
      <c r="Y37" s="308"/>
      <c r="Z37" s="309"/>
      <c r="AA37" s="307"/>
      <c r="AB37" s="308"/>
      <c r="AC37" s="309"/>
      <c r="AD37" s="307"/>
      <c r="AE37" s="308"/>
      <c r="AF37" s="309"/>
      <c r="AG37" s="307"/>
      <c r="AH37" s="308"/>
      <c r="AI37" s="309"/>
      <c r="AJ37" s="307"/>
      <c r="AK37" s="309"/>
      <c r="AL37" s="108"/>
      <c r="AM37" s="108"/>
      <c r="AN37" s="62"/>
    </row>
    <row r="38" spans="1:40" ht="18" customHeight="1">
      <c r="A38" s="62"/>
      <c r="B38" s="79" t="s">
        <v>107</v>
      </c>
      <c r="C38" s="108"/>
      <c r="D38" s="108"/>
      <c r="E38" s="108"/>
      <c r="F38" s="307"/>
      <c r="G38" s="308"/>
      <c r="H38" s="309"/>
      <c r="I38" s="307"/>
      <c r="J38" s="308"/>
      <c r="K38" s="309"/>
      <c r="L38" s="307"/>
      <c r="M38" s="308"/>
      <c r="N38" s="309"/>
      <c r="O38" s="307"/>
      <c r="P38" s="308"/>
      <c r="Q38" s="309"/>
      <c r="R38" s="307"/>
      <c r="S38" s="308"/>
      <c r="T38" s="309"/>
      <c r="U38" s="307"/>
      <c r="V38" s="308"/>
      <c r="W38" s="309"/>
      <c r="X38" s="307"/>
      <c r="Y38" s="308"/>
      <c r="Z38" s="309"/>
      <c r="AA38" s="307"/>
      <c r="AB38" s="308"/>
      <c r="AC38" s="309"/>
      <c r="AD38" s="307"/>
      <c r="AE38" s="308"/>
      <c r="AF38" s="309"/>
      <c r="AG38" s="307"/>
      <c r="AH38" s="308"/>
      <c r="AI38" s="309"/>
      <c r="AJ38" s="307"/>
      <c r="AK38" s="309"/>
      <c r="AL38" s="108"/>
      <c r="AM38" s="108"/>
      <c r="AN38" s="62"/>
    </row>
    <row r="39" spans="1:40" ht="18" customHeight="1">
      <c r="A39" s="62"/>
      <c r="B39" s="86" t="s">
        <v>108</v>
      </c>
      <c r="C39" s="108"/>
      <c r="D39" s="108"/>
      <c r="E39" s="108"/>
      <c r="F39" s="307"/>
      <c r="G39" s="308"/>
      <c r="H39" s="309"/>
      <c r="I39" s="307"/>
      <c r="J39" s="308"/>
      <c r="K39" s="309"/>
      <c r="L39" s="307"/>
      <c r="M39" s="308"/>
      <c r="N39" s="309"/>
      <c r="O39" s="307"/>
      <c r="P39" s="308"/>
      <c r="Q39" s="309"/>
      <c r="R39" s="307"/>
      <c r="S39" s="308"/>
      <c r="T39" s="309"/>
      <c r="U39" s="307"/>
      <c r="V39" s="308"/>
      <c r="W39" s="309"/>
      <c r="X39" s="307"/>
      <c r="Y39" s="308"/>
      <c r="Z39" s="309"/>
      <c r="AA39" s="307"/>
      <c r="AB39" s="308"/>
      <c r="AC39" s="309"/>
      <c r="AD39" s="307"/>
      <c r="AE39" s="308"/>
      <c r="AF39" s="309"/>
      <c r="AG39" s="307"/>
      <c r="AH39" s="308"/>
      <c r="AI39" s="309"/>
      <c r="AJ39" s="307"/>
      <c r="AK39" s="309"/>
      <c r="AL39" s="108"/>
      <c r="AM39" s="108"/>
      <c r="AN39" s="62"/>
    </row>
    <row r="40" spans="1:40" ht="24.95" customHeight="1">
      <c r="A40" s="62"/>
      <c r="B40" s="86" t="s">
        <v>193</v>
      </c>
      <c r="C40" s="304"/>
      <c r="D40" s="306"/>
      <c r="E40" s="304"/>
      <c r="F40" s="305"/>
      <c r="G40" s="305"/>
      <c r="H40" s="306"/>
      <c r="I40" s="304"/>
      <c r="J40" s="305"/>
      <c r="K40" s="305"/>
      <c r="L40" s="305"/>
      <c r="M40" s="305"/>
      <c r="N40" s="306"/>
      <c r="O40" s="304"/>
      <c r="P40" s="305"/>
      <c r="Q40" s="305"/>
      <c r="R40" s="305"/>
      <c r="S40" s="305"/>
      <c r="T40" s="306"/>
      <c r="U40" s="304"/>
      <c r="V40" s="305"/>
      <c r="W40" s="305"/>
      <c r="X40" s="305"/>
      <c r="Y40" s="305"/>
      <c r="Z40" s="306"/>
      <c r="AA40" s="304"/>
      <c r="AB40" s="305"/>
      <c r="AC40" s="305"/>
      <c r="AD40" s="305"/>
      <c r="AE40" s="305"/>
      <c r="AF40" s="306"/>
      <c r="AG40" s="304"/>
      <c r="AH40" s="305"/>
      <c r="AI40" s="305"/>
      <c r="AJ40" s="305"/>
      <c r="AK40" s="306"/>
      <c r="AL40" s="304"/>
      <c r="AM40" s="306"/>
      <c r="AN40" s="62"/>
    </row>
    <row r="41" spans="1:40" ht="5.0999999999999996" customHeight="1">
      <c r="A41" s="62"/>
      <c r="B41" s="59"/>
      <c r="C41" s="82">
        <v>2</v>
      </c>
      <c r="D41" s="82"/>
      <c r="E41" s="82">
        <v>3</v>
      </c>
      <c r="F41" s="82"/>
      <c r="G41" s="82"/>
      <c r="H41" s="82"/>
      <c r="I41" s="82">
        <v>4</v>
      </c>
      <c r="J41" s="82"/>
      <c r="K41" s="82"/>
      <c r="L41" s="82"/>
      <c r="M41" s="82"/>
      <c r="N41" s="82"/>
      <c r="O41" s="82">
        <v>5</v>
      </c>
      <c r="P41" s="82"/>
      <c r="Q41" s="82"/>
      <c r="R41" s="82"/>
      <c r="S41" s="82"/>
      <c r="T41" s="82"/>
      <c r="U41" s="82">
        <v>6</v>
      </c>
      <c r="V41" s="82"/>
      <c r="W41" s="82"/>
      <c r="X41" s="82"/>
      <c r="Y41" s="82"/>
      <c r="Z41" s="82"/>
      <c r="AA41" s="82">
        <v>7</v>
      </c>
      <c r="AB41" s="82"/>
      <c r="AC41" s="82"/>
      <c r="AD41" s="82"/>
      <c r="AE41" s="82"/>
      <c r="AF41" s="82"/>
      <c r="AG41" s="82">
        <v>8</v>
      </c>
      <c r="AH41" s="82"/>
      <c r="AI41" s="82"/>
      <c r="AJ41" s="82"/>
      <c r="AK41" s="82"/>
      <c r="AL41" s="82">
        <v>9</v>
      </c>
      <c r="AM41" s="106"/>
      <c r="AN41" s="62"/>
    </row>
    <row r="42" spans="1:40" ht="15" customHeight="1">
      <c r="A42" s="90" t="s">
        <v>159</v>
      </c>
      <c r="B42" s="95"/>
      <c r="C42" s="96"/>
      <c r="D42" s="96"/>
      <c r="E42" s="96"/>
      <c r="F42" s="97"/>
      <c r="G42" s="96"/>
      <c r="H42" s="82"/>
      <c r="I42" s="82"/>
      <c r="J42" s="82"/>
      <c r="K42" s="82"/>
      <c r="L42" s="82"/>
      <c r="M42" s="82"/>
      <c r="N42" s="82"/>
      <c r="O42" s="82"/>
      <c r="P42" s="82"/>
      <c r="Q42" s="82"/>
      <c r="R42" s="82">
        <v>6</v>
      </c>
      <c r="S42" s="82"/>
      <c r="T42" s="82"/>
      <c r="U42" s="82"/>
      <c r="V42" s="82"/>
      <c r="W42" s="82"/>
      <c r="X42" s="82">
        <v>7</v>
      </c>
      <c r="Y42" s="82"/>
      <c r="Z42" s="82"/>
      <c r="AA42" s="82"/>
      <c r="AB42" s="82"/>
      <c r="AC42" s="82"/>
      <c r="AD42" s="82">
        <v>8</v>
      </c>
      <c r="AE42" s="82"/>
      <c r="AF42" s="82"/>
      <c r="AG42" s="83"/>
      <c r="AH42" s="83"/>
      <c r="AI42" s="83"/>
      <c r="AJ42" s="83">
        <v>9</v>
      </c>
      <c r="AK42" s="81"/>
      <c r="AL42" s="81"/>
      <c r="AM42" s="62"/>
    </row>
    <row r="43" spans="1:40" s="60" customFormat="1" ht="15" customHeight="1">
      <c r="A43" s="90" t="s">
        <v>282</v>
      </c>
      <c r="B43" s="89"/>
      <c r="C43" s="89"/>
      <c r="D43" s="89"/>
      <c r="E43" s="89"/>
      <c r="F43" s="89"/>
      <c r="G43" s="89"/>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40" s="60" customFormat="1" ht="15" customHeight="1">
      <c r="A44" s="90" t="s">
        <v>293</v>
      </c>
      <c r="B44" s="89"/>
      <c r="C44" s="89"/>
      <c r="D44" s="89"/>
      <c r="E44" s="89"/>
      <c r="F44" s="89"/>
      <c r="G44" s="89"/>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0" s="60" customFormat="1" ht="15" customHeight="1">
      <c r="A45" s="90" t="s">
        <v>294</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c r="A46" s="60" t="s">
        <v>163</v>
      </c>
      <c r="B46" s="98"/>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ht="15" customHeight="1">
      <c r="A47" s="60" t="s">
        <v>295</v>
      </c>
      <c r="B47" s="98"/>
      <c r="C47" s="60"/>
      <c r="D47" s="60"/>
      <c r="E47" s="60"/>
      <c r="F47" s="60"/>
      <c r="G47" s="60"/>
    </row>
    <row r="48" spans="1:40" ht="15" customHeight="1">
      <c r="A48" s="60" t="s">
        <v>275</v>
      </c>
      <c r="B48" s="60"/>
      <c r="C48" s="60"/>
      <c r="D48" s="60"/>
      <c r="E48" s="60"/>
      <c r="F48" s="60"/>
      <c r="G48" s="60"/>
    </row>
    <row r="49" spans="1:7" ht="15" customHeight="1">
      <c r="A49" s="90" t="s">
        <v>296</v>
      </c>
      <c r="B49" s="98"/>
      <c r="C49" s="60"/>
      <c r="D49" s="60"/>
      <c r="E49" s="60"/>
      <c r="F49" s="60"/>
      <c r="G49" s="60"/>
    </row>
    <row r="50" spans="1:7" ht="14.25" customHeight="1">
      <c r="A50" s="60" t="s">
        <v>276</v>
      </c>
      <c r="B50" s="98"/>
      <c r="C50" s="60"/>
      <c r="D50" s="60"/>
      <c r="E50" s="60"/>
      <c r="F50" s="60"/>
      <c r="G50" s="60"/>
    </row>
    <row r="51" spans="1:7" ht="15" customHeight="1">
      <c r="A51" s="60" t="s">
        <v>297</v>
      </c>
      <c r="B51" s="98"/>
      <c r="C51" s="60"/>
      <c r="D51" s="60"/>
      <c r="E51" s="60"/>
      <c r="F51" s="60"/>
      <c r="G51" s="60"/>
    </row>
    <row r="52" spans="1:7" ht="15" customHeight="1">
      <c r="A52" s="60" t="s">
        <v>298</v>
      </c>
      <c r="B52" s="98"/>
      <c r="C52" s="60"/>
      <c r="D52" s="60"/>
      <c r="E52" s="60"/>
      <c r="F52" s="60"/>
      <c r="G52" s="60"/>
    </row>
    <row r="53" spans="1:7" ht="15" customHeight="1">
      <c r="A53" s="60" t="s">
        <v>175</v>
      </c>
      <c r="B53" s="98"/>
      <c r="C53" s="60"/>
      <c r="D53" s="60"/>
      <c r="E53" s="60"/>
      <c r="F53" s="60"/>
      <c r="G53" s="60"/>
    </row>
    <row r="54" spans="1:7" ht="15" customHeight="1">
      <c r="A54" s="60" t="s">
        <v>299</v>
      </c>
      <c r="B54" s="98"/>
      <c r="C54" s="60"/>
      <c r="D54" s="60"/>
      <c r="E54" s="60"/>
      <c r="F54" s="60"/>
      <c r="G54" s="60"/>
    </row>
    <row r="55" spans="1:7" ht="15" customHeight="1">
      <c r="A55" s="60" t="s">
        <v>177</v>
      </c>
      <c r="B55" s="98"/>
      <c r="C55" s="60"/>
      <c r="D55" s="60"/>
      <c r="E55" s="60"/>
      <c r="F55" s="60"/>
      <c r="G55" s="60"/>
    </row>
    <row r="56" spans="1:7" ht="15" customHeight="1">
      <c r="A56" s="60" t="s">
        <v>300</v>
      </c>
      <c r="B56" s="98"/>
      <c r="C56" s="60"/>
      <c r="D56" s="60"/>
      <c r="E56" s="60"/>
      <c r="F56" s="60"/>
      <c r="G56" s="60"/>
    </row>
    <row r="57" spans="1:7" ht="15" customHeight="1">
      <c r="A57" s="60" t="s">
        <v>301</v>
      </c>
      <c r="B57" s="98"/>
      <c r="C57" s="60"/>
      <c r="D57" s="60"/>
      <c r="E57" s="60"/>
      <c r="F57" s="60"/>
      <c r="G57" s="60"/>
    </row>
    <row r="58" spans="1:7" ht="15" customHeight="1">
      <c r="F58" s="60"/>
      <c r="G58" s="60"/>
    </row>
  </sheetData>
  <mergeCells count="94">
    <mergeCell ref="AK1:AN1"/>
    <mergeCell ref="M2:P2"/>
    <mergeCell ref="Q2:R2"/>
    <mergeCell ref="S2:T2"/>
    <mergeCell ref="U2:V2"/>
    <mergeCell ref="AK2:AN2"/>
    <mergeCell ref="AH4:AJ4"/>
    <mergeCell ref="A6:A9"/>
    <mergeCell ref="B6:B9"/>
    <mergeCell ref="C6:C9"/>
    <mergeCell ref="D6:D9"/>
    <mergeCell ref="E6:E9"/>
    <mergeCell ref="F6:AJ6"/>
    <mergeCell ref="F7:L7"/>
    <mergeCell ref="M7:S7"/>
    <mergeCell ref="T7:Z7"/>
    <mergeCell ref="AA7:AG7"/>
    <mergeCell ref="AH7:AJ7"/>
    <mergeCell ref="AK3:AN3"/>
    <mergeCell ref="AK6:AK9"/>
    <mergeCell ref="AM25:AN25"/>
    <mergeCell ref="AM26:AN26"/>
    <mergeCell ref="AM15:AN15"/>
    <mergeCell ref="AL6:AL9"/>
    <mergeCell ref="AM6:AN9"/>
    <mergeCell ref="AM10:AN10"/>
    <mergeCell ref="AM11:AN11"/>
    <mergeCell ref="AM12:AN12"/>
    <mergeCell ref="AM13:AN13"/>
    <mergeCell ref="AM14:AN14"/>
    <mergeCell ref="AM27:AN27"/>
    <mergeCell ref="AM16:AN16"/>
    <mergeCell ref="AM17:AN17"/>
    <mergeCell ref="AM18:AN18"/>
    <mergeCell ref="AM19:AN19"/>
    <mergeCell ref="AM20:AN20"/>
    <mergeCell ref="AM21:AN21"/>
    <mergeCell ref="AM22:AN22"/>
    <mergeCell ref="AM23:AN23"/>
    <mergeCell ref="AM24:AN24"/>
    <mergeCell ref="AG37:AI37"/>
    <mergeCell ref="AJ37:AK37"/>
    <mergeCell ref="AM28:AN28"/>
    <mergeCell ref="AM29:AN29"/>
    <mergeCell ref="A30:E30"/>
    <mergeCell ref="AM30:AN31"/>
    <mergeCell ref="A31:E31"/>
    <mergeCell ref="C36:D36"/>
    <mergeCell ref="E36:H36"/>
    <mergeCell ref="I36:N36"/>
    <mergeCell ref="AG36:AK36"/>
    <mergeCell ref="AL36:AM36"/>
    <mergeCell ref="F37:H37"/>
    <mergeCell ref="I37:K37"/>
    <mergeCell ref="L37:N37"/>
    <mergeCell ref="O37:Q37"/>
    <mergeCell ref="AA36:AF36"/>
    <mergeCell ref="AD37:AF37"/>
    <mergeCell ref="O36:T36"/>
    <mergeCell ref="U36:Z36"/>
    <mergeCell ref="AA39:AC39"/>
    <mergeCell ref="AD39:AF39"/>
    <mergeCell ref="R37:T37"/>
    <mergeCell ref="U37:W37"/>
    <mergeCell ref="X37:Z37"/>
    <mergeCell ref="AA37:AC37"/>
    <mergeCell ref="O38:Q38"/>
    <mergeCell ref="R38:T38"/>
    <mergeCell ref="U38:W38"/>
    <mergeCell ref="U39:W39"/>
    <mergeCell ref="F38:H38"/>
    <mergeCell ref="I38:K38"/>
    <mergeCell ref="L38:N38"/>
    <mergeCell ref="AJ39:AK39"/>
    <mergeCell ref="X38:Z38"/>
    <mergeCell ref="AA38:AC38"/>
    <mergeCell ref="AD38:AF38"/>
    <mergeCell ref="AG38:AI38"/>
    <mergeCell ref="AJ38:AK38"/>
    <mergeCell ref="X39:Z39"/>
    <mergeCell ref="AG39:AI39"/>
    <mergeCell ref="F39:H39"/>
    <mergeCell ref="I39:K39"/>
    <mergeCell ref="L39:N39"/>
    <mergeCell ref="O39:Q39"/>
    <mergeCell ref="R39:T39"/>
    <mergeCell ref="AG40:AK40"/>
    <mergeCell ref="AL40:AM40"/>
    <mergeCell ref="C40:D40"/>
    <mergeCell ref="E40:H40"/>
    <mergeCell ref="I40:N40"/>
    <mergeCell ref="O40:T40"/>
    <mergeCell ref="U40:Z40"/>
    <mergeCell ref="AA40:AF40"/>
  </mergeCells>
  <phoneticPr fontId="3"/>
  <conditionalFormatting sqref="A1:XFD1048576">
    <cfRule type="notContainsBlanks" dxfId="4" priority="1">
      <formula>LEN(TRIM(A1))&gt;0</formula>
    </cfRule>
  </conditionalFormatting>
  <dataValidations count="4">
    <dataValidation type="list" allowBlank="1" showInputMessage="1" showErrorMessage="1" sqref="AK3:AN3" xr:uid="{00000000-0002-0000-1A00-000002000000}">
      <formula1>"予定,実績"</formula1>
    </dataValidation>
    <dataValidation type="list" allowBlank="1" showInputMessage="1" showErrorMessage="1" sqref="AK1:AN1" xr:uid="{5A5C2B3C-43CE-45C5-947B-38E40947D6DF}">
      <formula1>"居宅訪問型児童発達支援,保育所等訪問支援"</formula1>
    </dataValidation>
    <dataValidation type="list" allowBlank="1" showInputMessage="1" showErrorMessage="1" sqref="C10:D29" xr:uid="{EAB7EF2A-F20D-42B6-96CA-5F4F9BB08268}">
      <formula1>"○"</formula1>
    </dataValidation>
    <dataValidation type="list" allowBlank="1" showInputMessage="1" showErrorMessage="1" sqref="AM10:AN29" xr:uid="{17C25D4C-70F8-4404-99C1-DE84DB062BA2}">
      <formula1>"強度行動障害支援者養成研修（基礎）,強度行動障害支援者養成研修（実践）,重度訪問介護従業者養成研修行動障害支援課程,行動援護従業者養成研修"</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oddHeader>
  </headerFooter>
  <rowBreaks count="1" manualBreakCount="1">
    <brk id="34" max="39" man="1"/>
  </rowBreak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1971D234-ED88-4F1C-84D8-03E77AE67964}">
          <x14:formula1>
            <xm:f>'選択肢（削除厳禁）'!$B$29:$D$29</xm:f>
          </x14:formula1>
          <xm:sqref>B10:B29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66"/>
  <sheetViews>
    <sheetView showGridLines="0" view="pageBreakPreview" zoomScale="85" zoomScaleNormal="100" zoomScaleSheetLayoutView="85" workbookViewId="0">
      <selection activeCell="AQ23" sqref="AQ23"/>
    </sheetView>
  </sheetViews>
  <sheetFormatPr defaultColWidth="8.25" defaultRowHeight="21" customHeight="1"/>
  <cols>
    <col min="1" max="1" width="2.625" style="59" customWidth="1"/>
    <col min="2" max="2" width="21.25" style="61" customWidth="1"/>
    <col min="3" max="3" width="6.625" style="59" customWidth="1"/>
    <col min="4" max="5" width="7.625" style="59" customWidth="1"/>
    <col min="6" max="36" width="2.625" style="59" customWidth="1"/>
    <col min="37" max="37" width="6.625" style="59" customWidth="1"/>
    <col min="38" max="38" width="7.625" style="59" customWidth="1"/>
    <col min="39" max="39" width="12.75" style="59" customWidth="1"/>
    <col min="40" max="40" width="15.125" style="59" customWidth="1"/>
    <col min="41" max="16384" width="8.25" style="59"/>
  </cols>
  <sheetData>
    <row r="1" spans="1:43" ht="20.100000000000001" customHeight="1">
      <c r="A1" s="362"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148</v>
      </c>
      <c r="AJ1" s="85"/>
      <c r="AK1" s="300"/>
      <c r="AL1" s="300"/>
      <c r="AM1" s="300"/>
      <c r="AN1" s="300"/>
      <c r="AP1" s="91" t="s">
        <v>262</v>
      </c>
      <c r="AQ1" s="91" t="s">
        <v>266</v>
      </c>
    </row>
    <row r="2" spans="1:43" ht="18" customHeight="1">
      <c r="A2" s="62"/>
      <c r="B2" s="65"/>
      <c r="C2" s="65"/>
      <c r="D2" s="65"/>
      <c r="E2" s="65"/>
      <c r="F2" s="65"/>
      <c r="G2" s="65"/>
      <c r="H2" s="65"/>
      <c r="I2" s="65"/>
      <c r="J2" s="65"/>
      <c r="K2" s="100"/>
      <c r="L2" s="100"/>
      <c r="M2" s="363">
        <v>2025</v>
      </c>
      <c r="N2" s="363"/>
      <c r="O2" s="363"/>
      <c r="P2" s="363"/>
      <c r="Q2" s="294" t="s">
        <v>143</v>
      </c>
      <c r="R2" s="294"/>
      <c r="S2" s="363">
        <v>4</v>
      </c>
      <c r="T2" s="363"/>
      <c r="U2" s="294" t="s">
        <v>144</v>
      </c>
      <c r="V2" s="294"/>
      <c r="W2" s="65"/>
      <c r="X2" s="65"/>
      <c r="Y2" s="65"/>
      <c r="Z2" s="91"/>
      <c r="AA2" s="91"/>
      <c r="AC2" s="85"/>
      <c r="AD2" s="65"/>
      <c r="AE2" s="65"/>
      <c r="AF2" s="65"/>
      <c r="AG2" s="65"/>
      <c r="AH2" s="65"/>
      <c r="AI2" s="85" t="s">
        <v>149</v>
      </c>
      <c r="AJ2" s="85"/>
      <c r="AK2" s="301"/>
      <c r="AL2" s="301"/>
      <c r="AM2" s="301"/>
      <c r="AN2" s="301"/>
    </row>
    <row r="3" spans="1:43" ht="18" customHeight="1">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279</v>
      </c>
      <c r="AJ3" s="85"/>
      <c r="AK3" s="302"/>
      <c r="AL3" s="302"/>
      <c r="AM3" s="302"/>
      <c r="AN3" s="302"/>
    </row>
    <row r="4" spans="1:43" ht="18" customHeight="1">
      <c r="A4" s="88"/>
      <c r="B4" s="88"/>
      <c r="C4" s="88"/>
      <c r="D4" s="88"/>
      <c r="E4" s="88"/>
      <c r="F4" s="88"/>
      <c r="G4" s="88"/>
      <c r="H4" s="88"/>
      <c r="I4" s="88"/>
      <c r="J4" s="88"/>
      <c r="K4" s="88"/>
      <c r="L4" s="88"/>
      <c r="M4" s="88"/>
      <c r="N4" s="88"/>
      <c r="O4" s="88"/>
      <c r="P4" s="88"/>
      <c r="Q4" s="88"/>
      <c r="R4" s="88"/>
      <c r="S4" s="88"/>
      <c r="U4" s="88"/>
      <c r="V4" s="88"/>
      <c r="W4" s="88"/>
      <c r="Y4" s="93"/>
      <c r="Z4" s="93"/>
      <c r="AA4" s="93"/>
      <c r="AB4" s="91"/>
      <c r="AC4" s="93"/>
      <c r="AD4" s="93"/>
      <c r="AE4" s="93"/>
      <c r="AF4" s="93"/>
      <c r="AG4" s="94" t="s">
        <v>284</v>
      </c>
      <c r="AH4" s="365">
        <v>40</v>
      </c>
      <c r="AI4" s="365"/>
      <c r="AJ4" s="365"/>
      <c r="AK4" s="93" t="s">
        <v>150</v>
      </c>
      <c r="AL4" s="366">
        <v>160</v>
      </c>
      <c r="AM4" s="93" t="s">
        <v>151</v>
      </c>
      <c r="AN4" s="91"/>
    </row>
    <row r="5" spans="1:43" ht="9.9499999999999993" customHeight="1">
      <c r="A5" s="62"/>
      <c r="B5" s="80"/>
      <c r="C5" s="80"/>
      <c r="D5" s="80"/>
      <c r="E5" s="80"/>
      <c r="F5" s="80"/>
      <c r="G5" s="80"/>
      <c r="H5" s="80"/>
      <c r="I5" s="80"/>
      <c r="J5" s="80"/>
      <c r="K5" s="80"/>
      <c r="L5" s="80"/>
      <c r="M5" s="80"/>
      <c r="N5" s="80"/>
      <c r="O5" s="80"/>
      <c r="P5" s="80"/>
      <c r="Q5" s="80"/>
      <c r="R5" s="80"/>
      <c r="S5" s="80"/>
      <c r="T5" s="80"/>
      <c r="U5" s="80"/>
      <c r="V5" s="80"/>
      <c r="W5" s="80"/>
      <c r="X5" s="63"/>
      <c r="Y5" s="63"/>
      <c r="Z5" s="63"/>
      <c r="AA5" s="63"/>
      <c r="AB5" s="63"/>
      <c r="AC5" s="63"/>
      <c r="AD5" s="63"/>
      <c r="AE5" s="63"/>
      <c r="AF5" s="63"/>
      <c r="AG5" s="63"/>
      <c r="AH5" s="63"/>
      <c r="AI5" s="63"/>
      <c r="AJ5" s="63"/>
      <c r="AK5" s="63"/>
      <c r="AL5" s="63"/>
      <c r="AM5" s="62"/>
      <c r="AN5" s="91"/>
    </row>
    <row r="6" spans="1:43" ht="15" customHeight="1">
      <c r="A6" s="290" t="s">
        <v>146</v>
      </c>
      <c r="B6" s="284" t="s">
        <v>285</v>
      </c>
      <c r="C6" s="287" t="s">
        <v>302</v>
      </c>
      <c r="D6" s="284" t="s">
        <v>303</v>
      </c>
      <c r="E6" s="291" t="s">
        <v>288</v>
      </c>
      <c r="F6" s="297" t="s">
        <v>289</v>
      </c>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303" t="s">
        <v>290</v>
      </c>
      <c r="AL6" s="298" t="s">
        <v>291</v>
      </c>
      <c r="AM6" s="299" t="s">
        <v>304</v>
      </c>
      <c r="AN6" s="299"/>
    </row>
    <row r="7" spans="1:43" ht="15" customHeight="1">
      <c r="A7" s="290"/>
      <c r="B7" s="284"/>
      <c r="C7" s="288"/>
      <c r="D7" s="284"/>
      <c r="E7" s="291"/>
      <c r="F7" s="284" t="s">
        <v>103</v>
      </c>
      <c r="G7" s="284"/>
      <c r="H7" s="284"/>
      <c r="I7" s="284"/>
      <c r="J7" s="284"/>
      <c r="K7" s="284"/>
      <c r="L7" s="284"/>
      <c r="M7" s="284" t="s">
        <v>104</v>
      </c>
      <c r="N7" s="284"/>
      <c r="O7" s="284"/>
      <c r="P7" s="284"/>
      <c r="Q7" s="284"/>
      <c r="R7" s="284"/>
      <c r="S7" s="284"/>
      <c r="T7" s="284" t="s">
        <v>105</v>
      </c>
      <c r="U7" s="284"/>
      <c r="V7" s="284"/>
      <c r="W7" s="284"/>
      <c r="X7" s="284"/>
      <c r="Y7" s="284"/>
      <c r="Z7" s="284"/>
      <c r="AA7" s="284" t="s">
        <v>106</v>
      </c>
      <c r="AB7" s="284"/>
      <c r="AC7" s="284"/>
      <c r="AD7" s="284"/>
      <c r="AE7" s="284"/>
      <c r="AF7" s="284"/>
      <c r="AG7" s="284"/>
      <c r="AH7" s="284"/>
      <c r="AI7" s="284"/>
      <c r="AJ7" s="284"/>
      <c r="AK7" s="303"/>
      <c r="AL7" s="298"/>
      <c r="AM7" s="299"/>
      <c r="AN7" s="299"/>
    </row>
    <row r="8" spans="1:43" ht="15" customHeight="1">
      <c r="A8" s="290"/>
      <c r="B8" s="284"/>
      <c r="C8" s="288"/>
      <c r="D8" s="284"/>
      <c r="E8" s="291"/>
      <c r="F8" s="66">
        <f>DATE($M$2,$S$2,1)</f>
        <v>45748</v>
      </c>
      <c r="G8" s="66">
        <f>DATE($M$2,$S$2,2)</f>
        <v>45749</v>
      </c>
      <c r="H8" s="66">
        <f>DATE($M$2,$S$2,3)</f>
        <v>45750</v>
      </c>
      <c r="I8" s="66">
        <f>DATE($M$2,$S$2,4)</f>
        <v>45751</v>
      </c>
      <c r="J8" s="66">
        <f>DATE($M$2,$S$2,5)</f>
        <v>45752</v>
      </c>
      <c r="K8" s="66">
        <f>DATE($M$2,$S$2,6)</f>
        <v>45753</v>
      </c>
      <c r="L8" s="66">
        <f>DATE($M$2,$S$2,7)</f>
        <v>45754</v>
      </c>
      <c r="M8" s="66">
        <f>DATE($M$2,$S$2,8)</f>
        <v>45755</v>
      </c>
      <c r="N8" s="66">
        <f>DATE($M$2,$S$2,9)</f>
        <v>45756</v>
      </c>
      <c r="O8" s="66">
        <f>DATE($M$2,$S$2,10)</f>
        <v>45757</v>
      </c>
      <c r="P8" s="66">
        <f>DATE($M$2,$S$2,11)</f>
        <v>45758</v>
      </c>
      <c r="Q8" s="66">
        <f>DATE($M$2,$S$2,12)</f>
        <v>45759</v>
      </c>
      <c r="R8" s="66">
        <f>DATE($M$2,$S$2,13)</f>
        <v>45760</v>
      </c>
      <c r="S8" s="66">
        <f>DATE($M$2,$S$2,14)</f>
        <v>45761</v>
      </c>
      <c r="T8" s="66">
        <f>DATE($M$2,$S$2,15)</f>
        <v>45762</v>
      </c>
      <c r="U8" s="66">
        <f>DATE($M$2,$S$2,16)</f>
        <v>45763</v>
      </c>
      <c r="V8" s="66">
        <f>DATE($M$2,$S$2,17)</f>
        <v>45764</v>
      </c>
      <c r="W8" s="66">
        <f>DATE($M$2,$S$2,18)</f>
        <v>45765</v>
      </c>
      <c r="X8" s="66">
        <f>DATE($M$2,$S$2,19)</f>
        <v>45766</v>
      </c>
      <c r="Y8" s="66">
        <f>DATE($M$2,$S$2,20)</f>
        <v>45767</v>
      </c>
      <c r="Z8" s="66">
        <f>DATE($M$2,$S$2,21)</f>
        <v>45768</v>
      </c>
      <c r="AA8" s="66">
        <f>DATE($M$2,$S$2,22)</f>
        <v>45769</v>
      </c>
      <c r="AB8" s="66">
        <f>DATE($M$2,$S$2,23)</f>
        <v>45770</v>
      </c>
      <c r="AC8" s="66">
        <f>DATE($M$2,$S$2,24)</f>
        <v>45771</v>
      </c>
      <c r="AD8" s="66">
        <f>DATE($M$2,$S$2,25)</f>
        <v>45772</v>
      </c>
      <c r="AE8" s="66">
        <f>DATE($M$2,$S$2,26)</f>
        <v>45773</v>
      </c>
      <c r="AF8" s="66">
        <f>DATE($M$2,$S$2,27)</f>
        <v>45774</v>
      </c>
      <c r="AG8" s="66">
        <f>DATE($M$2,$S$2,28)</f>
        <v>45775</v>
      </c>
      <c r="AH8" s="66"/>
      <c r="AI8" s="66"/>
      <c r="AJ8" s="66"/>
      <c r="AK8" s="303"/>
      <c r="AL8" s="298"/>
      <c r="AM8" s="299"/>
      <c r="AN8" s="299"/>
    </row>
    <row r="9" spans="1:43" ht="15" customHeight="1">
      <c r="A9" s="290"/>
      <c r="B9" s="284"/>
      <c r="C9" s="289"/>
      <c r="D9" s="284"/>
      <c r="E9" s="291"/>
      <c r="F9" s="67">
        <f>DATE($M$2,$S$2,1)</f>
        <v>45748</v>
      </c>
      <c r="G9" s="67">
        <f>DATE($M$2,$S$2,2)</f>
        <v>45749</v>
      </c>
      <c r="H9" s="67">
        <f>DATE($M$2,$S$2,3)</f>
        <v>45750</v>
      </c>
      <c r="I9" s="67">
        <f>DATE($M$2,$S$2,4)</f>
        <v>45751</v>
      </c>
      <c r="J9" s="67">
        <f>DATE($M$2,$S$2,5)</f>
        <v>45752</v>
      </c>
      <c r="K9" s="67">
        <f>DATE($M$2,$S$2,6)</f>
        <v>45753</v>
      </c>
      <c r="L9" s="67">
        <f>DATE($M$2,$S$2,7)</f>
        <v>45754</v>
      </c>
      <c r="M9" s="67">
        <f>DATE($M$2,$S$2,8)</f>
        <v>45755</v>
      </c>
      <c r="N9" s="67">
        <f>DATE($M$2,$S$2,9)</f>
        <v>45756</v>
      </c>
      <c r="O9" s="67">
        <f>DATE($M$2,$S$2,10)</f>
        <v>45757</v>
      </c>
      <c r="P9" s="67">
        <f>DATE($M$2,$S$2,11)</f>
        <v>45758</v>
      </c>
      <c r="Q9" s="67">
        <f>DATE($M$2,$S$2,12)</f>
        <v>45759</v>
      </c>
      <c r="R9" s="67">
        <f>DATE($M$2,$S$2,13)</f>
        <v>45760</v>
      </c>
      <c r="S9" s="67">
        <f>DATE($M$2,$S$2,14)</f>
        <v>45761</v>
      </c>
      <c r="T9" s="67">
        <f>DATE($M$2,$S$2,15)</f>
        <v>45762</v>
      </c>
      <c r="U9" s="67">
        <f>DATE($M$2,$S$2,16)</f>
        <v>45763</v>
      </c>
      <c r="V9" s="67">
        <f>DATE($M$2,$S$2,17)</f>
        <v>45764</v>
      </c>
      <c r="W9" s="67">
        <f>DATE($M$2,$S$2,18)</f>
        <v>45765</v>
      </c>
      <c r="X9" s="67">
        <f>DATE($M$2,$S$2,19)</f>
        <v>45766</v>
      </c>
      <c r="Y9" s="67">
        <f>DATE($M$2,$S$2,20)</f>
        <v>45767</v>
      </c>
      <c r="Z9" s="67">
        <f>DATE($M$2,$S$2,21)</f>
        <v>45768</v>
      </c>
      <c r="AA9" s="67">
        <f>DATE($M$2,$S$2,22)</f>
        <v>45769</v>
      </c>
      <c r="AB9" s="67">
        <f>DATE($M$2,$S$2,23)</f>
        <v>45770</v>
      </c>
      <c r="AC9" s="67">
        <f>DATE($M$2,$S$2,24)</f>
        <v>45771</v>
      </c>
      <c r="AD9" s="67">
        <f>DATE($M$2,$S$2,25)</f>
        <v>45772</v>
      </c>
      <c r="AE9" s="67">
        <f>DATE($M$2,$S$2,26)</f>
        <v>45773</v>
      </c>
      <c r="AF9" s="67">
        <f>DATE($M$2,$S$2,27)</f>
        <v>45774</v>
      </c>
      <c r="AG9" s="67">
        <f>DATE($M$2,$S$2,28)</f>
        <v>45775</v>
      </c>
      <c r="AH9" s="67"/>
      <c r="AI9" s="67"/>
      <c r="AJ9" s="67"/>
      <c r="AK9" s="303"/>
      <c r="AL9" s="298"/>
      <c r="AM9" s="299"/>
      <c r="AN9" s="299"/>
    </row>
    <row r="10" spans="1:43" ht="18" customHeight="1">
      <c r="A10" s="77">
        <v>1</v>
      </c>
      <c r="B10" s="154" t="s">
        <v>110</v>
      </c>
      <c r="C10" s="157"/>
      <c r="D10" s="158"/>
      <c r="E10" s="112"/>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60"/>
      <c r="AI10" s="160"/>
      <c r="AJ10" s="160"/>
      <c r="AK10" s="73">
        <f>+SUM(F10:AJ10)</f>
        <v>0</v>
      </c>
      <c r="AL10" s="74">
        <f>ROUNDDOWN(AK10/AL4,2)</f>
        <v>0</v>
      </c>
      <c r="AM10" s="357"/>
      <c r="AN10" s="357"/>
    </row>
    <row r="11" spans="1:43" ht="18" customHeight="1">
      <c r="A11" s="77">
        <v>2</v>
      </c>
      <c r="B11" s="154" t="s">
        <v>130</v>
      </c>
      <c r="C11" s="157"/>
      <c r="D11" s="158"/>
      <c r="E11" s="112"/>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60"/>
      <c r="AI11" s="160"/>
      <c r="AJ11" s="160"/>
      <c r="AK11" s="73">
        <f t="shared" ref="AK11:AK30" si="0">+SUM(F11:AJ11)</f>
        <v>0</v>
      </c>
      <c r="AL11" s="74">
        <f>ROUNDDOWN(AK11/AL4,2)</f>
        <v>0</v>
      </c>
      <c r="AM11" s="357"/>
      <c r="AN11" s="357"/>
    </row>
    <row r="12" spans="1:43" ht="18" customHeight="1">
      <c r="A12" s="77">
        <v>3</v>
      </c>
      <c r="B12" s="155"/>
      <c r="C12" s="157"/>
      <c r="D12" s="158"/>
      <c r="E12" s="112"/>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60"/>
      <c r="AI12" s="160"/>
      <c r="AJ12" s="160"/>
      <c r="AK12" s="73">
        <f t="shared" si="0"/>
        <v>0</v>
      </c>
      <c r="AL12" s="74">
        <f>ROUNDDOWN(AK12/AL4,2)</f>
        <v>0</v>
      </c>
      <c r="AM12" s="357"/>
      <c r="AN12" s="357"/>
    </row>
    <row r="13" spans="1:43" ht="18" customHeight="1">
      <c r="A13" s="77">
        <v>4</v>
      </c>
      <c r="B13" s="155"/>
      <c r="C13" s="157"/>
      <c r="D13" s="158"/>
      <c r="E13" s="112"/>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60"/>
      <c r="AI13" s="160"/>
      <c r="AJ13" s="160"/>
      <c r="AK13" s="73">
        <f t="shared" si="0"/>
        <v>0</v>
      </c>
      <c r="AL13" s="74">
        <f>ROUNDDOWN(AK13/AL4,2)</f>
        <v>0</v>
      </c>
      <c r="AM13" s="357"/>
      <c r="AN13" s="357"/>
    </row>
    <row r="14" spans="1:43" ht="18" customHeight="1">
      <c r="A14" s="77">
        <v>5</v>
      </c>
      <c r="B14" s="155"/>
      <c r="C14" s="157"/>
      <c r="D14" s="158"/>
      <c r="E14" s="112"/>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60"/>
      <c r="AI14" s="160"/>
      <c r="AJ14" s="160"/>
      <c r="AK14" s="73">
        <f t="shared" si="0"/>
        <v>0</v>
      </c>
      <c r="AL14" s="74">
        <f>ROUNDDOWN(AK14/AL4,2)</f>
        <v>0</v>
      </c>
      <c r="AM14" s="357"/>
      <c r="AN14" s="357"/>
    </row>
    <row r="15" spans="1:43" ht="18" customHeight="1">
      <c r="A15" s="77">
        <v>6</v>
      </c>
      <c r="B15" s="155"/>
      <c r="C15" s="157"/>
      <c r="D15" s="158"/>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60"/>
      <c r="AI15" s="160"/>
      <c r="AJ15" s="160"/>
      <c r="AK15" s="73">
        <f t="shared" si="0"/>
        <v>0</v>
      </c>
      <c r="AL15" s="74">
        <f>ROUNDDOWN(AK15/AL4,2)</f>
        <v>0</v>
      </c>
      <c r="AM15" s="357"/>
      <c r="AN15" s="357"/>
    </row>
    <row r="16" spans="1:43" ht="18" customHeight="1">
      <c r="A16" s="77">
        <v>7</v>
      </c>
      <c r="B16" s="155"/>
      <c r="C16" s="157"/>
      <c r="D16" s="158"/>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60"/>
      <c r="AI16" s="160"/>
      <c r="AJ16" s="160"/>
      <c r="AK16" s="73">
        <f t="shared" si="0"/>
        <v>0</v>
      </c>
      <c r="AL16" s="74">
        <f>ROUNDDOWN(AK16/AL4,2)</f>
        <v>0</v>
      </c>
      <c r="AM16" s="357"/>
      <c r="AN16" s="357"/>
    </row>
    <row r="17" spans="1:40" ht="18" customHeight="1">
      <c r="A17" s="77">
        <v>8</v>
      </c>
      <c r="B17" s="155"/>
      <c r="C17" s="157"/>
      <c r="D17" s="158"/>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60"/>
      <c r="AI17" s="160"/>
      <c r="AJ17" s="160"/>
      <c r="AK17" s="73">
        <f t="shared" si="0"/>
        <v>0</v>
      </c>
      <c r="AL17" s="74">
        <f>ROUNDDOWN(AK17/AL4,2)</f>
        <v>0</v>
      </c>
      <c r="AM17" s="357"/>
      <c r="AN17" s="357"/>
    </row>
    <row r="18" spans="1:40" ht="18" customHeight="1">
      <c r="A18" s="77">
        <v>9</v>
      </c>
      <c r="B18" s="155"/>
      <c r="C18" s="157"/>
      <c r="D18" s="158"/>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60"/>
      <c r="AI18" s="160"/>
      <c r="AJ18" s="160"/>
      <c r="AK18" s="73">
        <f t="shared" si="0"/>
        <v>0</v>
      </c>
      <c r="AL18" s="74">
        <f>ROUNDDOWN(AK18/AL4,2)</f>
        <v>0</v>
      </c>
      <c r="AM18" s="357"/>
      <c r="AN18" s="357"/>
    </row>
    <row r="19" spans="1:40" ht="18" customHeight="1">
      <c r="A19" s="77">
        <v>10</v>
      </c>
      <c r="B19" s="155"/>
      <c r="C19" s="157"/>
      <c r="D19" s="158"/>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60"/>
      <c r="AI19" s="160"/>
      <c r="AJ19" s="160"/>
      <c r="AK19" s="73">
        <f t="shared" si="0"/>
        <v>0</v>
      </c>
      <c r="AL19" s="74">
        <f>ROUNDDOWN(AK19/AL4,2)</f>
        <v>0</v>
      </c>
      <c r="AM19" s="357"/>
      <c r="AN19" s="357"/>
    </row>
    <row r="20" spans="1:40" ht="18" customHeight="1">
      <c r="A20" s="77">
        <v>11</v>
      </c>
      <c r="B20" s="155"/>
      <c r="C20" s="157"/>
      <c r="D20" s="158"/>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60"/>
      <c r="AI20" s="160"/>
      <c r="AJ20" s="160"/>
      <c r="AK20" s="73">
        <f t="shared" si="0"/>
        <v>0</v>
      </c>
      <c r="AL20" s="74">
        <f>ROUNDDOWN(AK20/AL4,2)</f>
        <v>0</v>
      </c>
      <c r="AM20" s="357"/>
      <c r="AN20" s="357"/>
    </row>
    <row r="21" spans="1:40" ht="18" customHeight="1">
      <c r="A21" s="77">
        <v>12</v>
      </c>
      <c r="B21" s="155"/>
      <c r="C21" s="157"/>
      <c r="D21" s="158"/>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60"/>
      <c r="AI21" s="160"/>
      <c r="AJ21" s="160"/>
      <c r="AK21" s="73">
        <f t="shared" si="0"/>
        <v>0</v>
      </c>
      <c r="AL21" s="74">
        <f>ROUNDDOWN(AK21/AL4,2)</f>
        <v>0</v>
      </c>
      <c r="AM21" s="357"/>
      <c r="AN21" s="357"/>
    </row>
    <row r="22" spans="1:40" ht="18" customHeight="1">
      <c r="A22" s="77">
        <v>13</v>
      </c>
      <c r="B22" s="155"/>
      <c r="C22" s="157"/>
      <c r="D22" s="158"/>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60"/>
      <c r="AI22" s="160"/>
      <c r="AJ22" s="160"/>
      <c r="AK22" s="73">
        <f t="shared" si="0"/>
        <v>0</v>
      </c>
      <c r="AL22" s="74">
        <f>ROUNDDOWN(AK22/AL4,2)</f>
        <v>0</v>
      </c>
      <c r="AM22" s="357"/>
      <c r="AN22" s="357"/>
    </row>
    <row r="23" spans="1:40" ht="18" customHeight="1">
      <c r="A23" s="77">
        <v>14</v>
      </c>
      <c r="B23" s="155"/>
      <c r="C23" s="157"/>
      <c r="D23" s="158"/>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60"/>
      <c r="AI23" s="160"/>
      <c r="AJ23" s="160"/>
      <c r="AK23" s="73">
        <f t="shared" si="0"/>
        <v>0</v>
      </c>
      <c r="AL23" s="74">
        <f>ROUNDDOWN(AK23/AL4,2)</f>
        <v>0</v>
      </c>
      <c r="AM23" s="357"/>
      <c r="AN23" s="357"/>
    </row>
    <row r="24" spans="1:40" ht="18" customHeight="1">
      <c r="A24" s="77">
        <v>15</v>
      </c>
      <c r="B24" s="155"/>
      <c r="C24" s="157"/>
      <c r="D24" s="158"/>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60"/>
      <c r="AI24" s="160"/>
      <c r="AJ24" s="160"/>
      <c r="AK24" s="73">
        <f t="shared" si="0"/>
        <v>0</v>
      </c>
      <c r="AL24" s="74">
        <f>ROUNDDOWN(AK24/AL4,2)</f>
        <v>0</v>
      </c>
      <c r="AM24" s="357"/>
      <c r="AN24" s="357"/>
    </row>
    <row r="25" spans="1:40" ht="18" customHeight="1">
      <c r="A25" s="77">
        <v>16</v>
      </c>
      <c r="B25" s="155"/>
      <c r="C25" s="157"/>
      <c r="D25" s="158"/>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60"/>
      <c r="AI25" s="160"/>
      <c r="AJ25" s="160"/>
      <c r="AK25" s="73">
        <f t="shared" si="0"/>
        <v>0</v>
      </c>
      <c r="AL25" s="74">
        <f>ROUNDDOWN(AK25/AL4,2)</f>
        <v>0</v>
      </c>
      <c r="AM25" s="357"/>
      <c r="AN25" s="357"/>
    </row>
    <row r="26" spans="1:40" ht="18" customHeight="1">
      <c r="A26" s="77">
        <v>17</v>
      </c>
      <c r="B26" s="155"/>
      <c r="C26" s="157"/>
      <c r="D26" s="158"/>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60"/>
      <c r="AI26" s="160"/>
      <c r="AJ26" s="160"/>
      <c r="AK26" s="73">
        <f t="shared" si="0"/>
        <v>0</v>
      </c>
      <c r="AL26" s="74">
        <f>ROUNDDOWN(AK26/AL4,2)</f>
        <v>0</v>
      </c>
      <c r="AM26" s="357"/>
      <c r="AN26" s="357"/>
    </row>
    <row r="27" spans="1:40" ht="18" customHeight="1">
      <c r="A27" s="77">
        <v>18</v>
      </c>
      <c r="B27" s="155"/>
      <c r="C27" s="157"/>
      <c r="D27" s="158"/>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60"/>
      <c r="AI27" s="160"/>
      <c r="AJ27" s="160"/>
      <c r="AK27" s="73">
        <f t="shared" si="0"/>
        <v>0</v>
      </c>
      <c r="AL27" s="74">
        <f>ROUNDDOWN(AK27/AL4,2)</f>
        <v>0</v>
      </c>
      <c r="AM27" s="357"/>
      <c r="AN27" s="357"/>
    </row>
    <row r="28" spans="1:40" ht="18" customHeight="1">
      <c r="A28" s="77">
        <v>19</v>
      </c>
      <c r="B28" s="155"/>
      <c r="C28" s="157"/>
      <c r="D28" s="158"/>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60"/>
      <c r="AI28" s="160"/>
      <c r="AJ28" s="160"/>
      <c r="AK28" s="73">
        <f t="shared" si="0"/>
        <v>0</v>
      </c>
      <c r="AL28" s="74">
        <f>ROUNDDOWN(AK28/AL4,2)</f>
        <v>0</v>
      </c>
      <c r="AM28" s="357"/>
      <c r="AN28" s="357"/>
    </row>
    <row r="29" spans="1:40" ht="18" customHeight="1">
      <c r="A29" s="77">
        <v>20</v>
      </c>
      <c r="B29" s="155"/>
      <c r="C29" s="157"/>
      <c r="D29" s="158"/>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60"/>
      <c r="AI29" s="160"/>
      <c r="AJ29" s="160"/>
      <c r="AK29" s="73">
        <f t="shared" si="0"/>
        <v>0</v>
      </c>
      <c r="AL29" s="74">
        <f>ROUNDDOWN(AK29/AL4,2)</f>
        <v>0</v>
      </c>
      <c r="AM29" s="357"/>
      <c r="AN29" s="357"/>
    </row>
    <row r="30" spans="1:40" ht="18" customHeight="1">
      <c r="A30" s="291" t="s">
        <v>94</v>
      </c>
      <c r="B30" s="292"/>
      <c r="C30" s="292"/>
      <c r="D30" s="292"/>
      <c r="E30" s="292"/>
      <c r="F30" s="75">
        <f>+SUM(F10:F29)</f>
        <v>0</v>
      </c>
      <c r="G30" s="75">
        <f t="shared" ref="G30:AG30" si="1">+SUM(G10:G29)</f>
        <v>0</v>
      </c>
      <c r="H30" s="75">
        <f t="shared" si="1"/>
        <v>0</v>
      </c>
      <c r="I30" s="75">
        <f t="shared" si="1"/>
        <v>0</v>
      </c>
      <c r="J30" s="75">
        <f t="shared" si="1"/>
        <v>0</v>
      </c>
      <c r="K30" s="75">
        <f t="shared" si="1"/>
        <v>0</v>
      </c>
      <c r="L30" s="75">
        <f t="shared" si="1"/>
        <v>0</v>
      </c>
      <c r="M30" s="75">
        <f t="shared" si="1"/>
        <v>0</v>
      </c>
      <c r="N30" s="75">
        <f t="shared" si="1"/>
        <v>0</v>
      </c>
      <c r="O30" s="75">
        <f t="shared" si="1"/>
        <v>0</v>
      </c>
      <c r="P30" s="75">
        <f t="shared" si="1"/>
        <v>0</v>
      </c>
      <c r="Q30" s="75">
        <f t="shared" si="1"/>
        <v>0</v>
      </c>
      <c r="R30" s="75">
        <f t="shared" si="1"/>
        <v>0</v>
      </c>
      <c r="S30" s="75">
        <f t="shared" si="1"/>
        <v>0</v>
      </c>
      <c r="T30" s="75">
        <f t="shared" si="1"/>
        <v>0</v>
      </c>
      <c r="U30" s="75">
        <f t="shared" si="1"/>
        <v>0</v>
      </c>
      <c r="V30" s="75">
        <f t="shared" si="1"/>
        <v>0</v>
      </c>
      <c r="W30" s="75">
        <f t="shared" si="1"/>
        <v>0</v>
      </c>
      <c r="X30" s="75">
        <f t="shared" si="1"/>
        <v>0</v>
      </c>
      <c r="Y30" s="75">
        <f t="shared" si="1"/>
        <v>0</v>
      </c>
      <c r="Z30" s="75">
        <f t="shared" si="1"/>
        <v>0</v>
      </c>
      <c r="AA30" s="75">
        <f t="shared" si="1"/>
        <v>0</v>
      </c>
      <c r="AB30" s="75">
        <f t="shared" si="1"/>
        <v>0</v>
      </c>
      <c r="AC30" s="75">
        <f t="shared" si="1"/>
        <v>0</v>
      </c>
      <c r="AD30" s="75">
        <f t="shared" si="1"/>
        <v>0</v>
      </c>
      <c r="AE30" s="75">
        <f t="shared" si="1"/>
        <v>0</v>
      </c>
      <c r="AF30" s="75">
        <f t="shared" si="1"/>
        <v>0</v>
      </c>
      <c r="AG30" s="75">
        <f t="shared" si="1"/>
        <v>0</v>
      </c>
      <c r="AH30" s="160"/>
      <c r="AI30" s="160"/>
      <c r="AJ30" s="160"/>
      <c r="AK30" s="73">
        <f t="shared" si="0"/>
        <v>0</v>
      </c>
      <c r="AL30" s="74">
        <f>ROUNDDOWN(AK30/AL4,2)</f>
        <v>0</v>
      </c>
      <c r="AM30" s="286"/>
      <c r="AN30" s="286"/>
    </row>
    <row r="31" spans="1:40" ht="18" customHeight="1">
      <c r="A31" s="292" t="s">
        <v>96</v>
      </c>
      <c r="B31" s="292"/>
      <c r="C31" s="292"/>
      <c r="D31" s="292"/>
      <c r="E31" s="293"/>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61"/>
      <c r="AI31" s="161"/>
      <c r="AJ31" s="161"/>
      <c r="AK31" s="75"/>
      <c r="AL31" s="76"/>
      <c r="AM31" s="286"/>
      <c r="AN31" s="286"/>
    </row>
    <row r="32" spans="1:40" s="71" customFormat="1" ht="15" customHeight="1">
      <c r="A32" s="68"/>
      <c r="B32" s="68"/>
      <c r="C32" s="68"/>
      <c r="D32" s="68"/>
      <c r="E32" s="68"/>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8"/>
      <c r="AL32" s="68"/>
      <c r="AM32" s="70"/>
      <c r="AN32" s="159" t="s">
        <v>272</v>
      </c>
    </row>
    <row r="33" spans="1:43" s="71" customFormat="1" ht="15" customHeight="1">
      <c r="A33" s="146"/>
      <c r="B33" s="146"/>
      <c r="C33" s="146"/>
      <c r="D33" s="146"/>
      <c r="E33" s="146"/>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146"/>
      <c r="AL33" s="146"/>
      <c r="AM33" s="70"/>
    </row>
    <row r="34" spans="1:43" s="71" customFormat="1" ht="15" customHeight="1">
      <c r="A34" s="146"/>
      <c r="B34" s="146"/>
      <c r="C34" s="146"/>
      <c r="D34" s="146"/>
      <c r="E34" s="146"/>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46"/>
      <c r="AL34" s="146"/>
      <c r="AM34" s="70"/>
    </row>
    <row r="35" spans="1:43" s="71" customFormat="1" ht="21" customHeight="1">
      <c r="A35" s="107" t="s">
        <v>218</v>
      </c>
      <c r="B35" s="68"/>
      <c r="C35" s="68"/>
      <c r="D35" s="68"/>
      <c r="E35" s="68"/>
      <c r="F35" s="68"/>
      <c r="G35" s="69"/>
      <c r="H35" s="69"/>
      <c r="I35" s="69"/>
      <c r="J35" s="69"/>
      <c r="K35" s="69"/>
      <c r="L35" s="69"/>
      <c r="M35" s="69"/>
      <c r="N35" s="69"/>
      <c r="O35" s="69"/>
      <c r="AM35" s="68"/>
      <c r="AN35" s="70"/>
    </row>
    <row r="36" spans="1:43" s="71" customFormat="1" ht="24.95" customHeight="1">
      <c r="A36"/>
      <c r="B36" s="312" t="s">
        <v>219</v>
      </c>
      <c r="C36" s="313"/>
      <c r="D36" s="313"/>
      <c r="E36" s="313"/>
      <c r="F36" s="313"/>
      <c r="G36" s="313"/>
      <c r="H36" s="313"/>
      <c r="I36" s="313"/>
      <c r="J36" s="313"/>
      <c r="K36" s="316"/>
      <c r="L36" s="320" t="s">
        <v>220</v>
      </c>
      <c r="M36" s="320"/>
      <c r="N36" s="320"/>
      <c r="O36" s="320"/>
      <c r="P36"/>
      <c r="Q36"/>
      <c r="R36"/>
      <c r="S36"/>
      <c r="T36"/>
      <c r="U36"/>
      <c r="V36"/>
      <c r="W36"/>
      <c r="X36"/>
      <c r="Y36"/>
      <c r="Z36"/>
      <c r="AA36"/>
      <c r="AB36"/>
      <c r="AC36"/>
      <c r="AD36"/>
      <c r="AE36"/>
      <c r="AF36"/>
      <c r="AG36"/>
      <c r="AH36"/>
      <c r="AI36"/>
      <c r="AJ36"/>
      <c r="AK36"/>
      <c r="AL36"/>
      <c r="AM36"/>
      <c r="AN36"/>
      <c r="AO36"/>
      <c r="AP36"/>
      <c r="AQ36"/>
    </row>
    <row r="37" spans="1:43" s="71" customFormat="1" ht="18" customHeight="1">
      <c r="A37"/>
      <c r="B37" s="358"/>
      <c r="C37" s="359"/>
      <c r="D37" s="359"/>
      <c r="E37" s="359"/>
      <c r="F37" s="359"/>
      <c r="G37" s="359"/>
      <c r="H37" s="359"/>
      <c r="I37" s="359"/>
      <c r="J37" s="359"/>
      <c r="K37" s="360"/>
      <c r="L37" s="361"/>
      <c r="M37" s="361"/>
      <c r="N37" s="361"/>
      <c r="O37" s="361"/>
      <c r="P37"/>
      <c r="Q37"/>
      <c r="R37"/>
      <c r="S37"/>
      <c r="T37"/>
      <c r="U37"/>
      <c r="V37"/>
      <c r="W37"/>
      <c r="X37"/>
      <c r="Y37"/>
      <c r="Z37"/>
      <c r="AA37"/>
      <c r="AB37"/>
      <c r="AC37"/>
      <c r="AD37"/>
      <c r="AE37"/>
      <c r="AF37"/>
      <c r="AG37"/>
      <c r="AH37"/>
      <c r="AI37"/>
      <c r="AJ37"/>
      <c r="AK37"/>
      <c r="AL37"/>
      <c r="AM37"/>
      <c r="AN37"/>
      <c r="AO37"/>
      <c r="AP37"/>
      <c r="AQ37"/>
    </row>
    <row r="38" spans="1:43" s="71" customFormat="1" ht="5.0999999999999996" customHeight="1">
      <c r="A38" s="114"/>
      <c r="B38" s="114"/>
      <c r="C38" s="114"/>
      <c r="D38"/>
      <c r="E38"/>
      <c r="F38"/>
      <c r="G38"/>
      <c r="H38"/>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115"/>
      <c r="AH38" s="115"/>
      <c r="AI38" s="115"/>
      <c r="AJ38" s="116"/>
      <c r="AK38" s="69"/>
      <c r="AL38" s="68"/>
      <c r="AM38" s="68"/>
      <c r="AN38" s="70"/>
    </row>
    <row r="39" spans="1:43" s="71" customFormat="1" ht="18" customHeight="1">
      <c r="A39" s="107" t="s">
        <v>199</v>
      </c>
      <c r="B39" s="69"/>
      <c r="D39" s="69"/>
      <c r="E39" s="69"/>
      <c r="F39" s="69"/>
      <c r="G39" s="69"/>
      <c r="H39" s="69"/>
      <c r="I39" s="69"/>
      <c r="J39" s="69"/>
      <c r="K39" s="69"/>
      <c r="L39" s="69"/>
      <c r="M39" s="69"/>
      <c r="N39" s="69"/>
      <c r="O39" s="69"/>
      <c r="P39" s="69"/>
      <c r="Q39" s="69"/>
      <c r="R39" s="69"/>
      <c r="S39" s="69"/>
      <c r="T39" s="69"/>
      <c r="U39" s="69"/>
      <c r="V39" s="69"/>
      <c r="W39" s="68"/>
      <c r="X39" s="69"/>
      <c r="Y39" s="69"/>
      <c r="Z39" s="69"/>
      <c r="AA39" s="69"/>
      <c r="AB39" s="69"/>
      <c r="AC39" s="69"/>
      <c r="AD39" s="69"/>
      <c r="AE39" s="69"/>
      <c r="AF39" s="69"/>
      <c r="AG39" s="115"/>
      <c r="AH39" s="115"/>
      <c r="AI39" s="115"/>
      <c r="AJ39" s="116"/>
      <c r="AK39" s="69"/>
      <c r="AL39" s="68"/>
      <c r="AM39" s="68"/>
      <c r="AN39" s="70"/>
    </row>
    <row r="40" spans="1:43" s="71" customFormat="1" ht="54.95" customHeight="1">
      <c r="A40" s="314" t="s">
        <v>194</v>
      </c>
      <c r="B40" s="314"/>
      <c r="C40" s="314" t="s">
        <v>115</v>
      </c>
      <c r="D40" s="314"/>
      <c r="E40" s="315" t="s">
        <v>221</v>
      </c>
      <c r="F40" s="315"/>
      <c r="G40" s="315"/>
      <c r="H40" s="315"/>
      <c r="I40"/>
      <c r="J40"/>
      <c r="K40"/>
      <c r="L40"/>
      <c r="M40"/>
      <c r="N40"/>
      <c r="O40"/>
      <c r="P40"/>
      <c r="Q40"/>
      <c r="R40"/>
      <c r="S40"/>
      <c r="T40"/>
      <c r="U40"/>
      <c r="V40"/>
      <c r="W40"/>
      <c r="X40"/>
      <c r="Y40"/>
      <c r="Z40"/>
      <c r="AA40"/>
      <c r="AB40"/>
      <c r="AC40"/>
      <c r="AD40"/>
      <c r="AE40"/>
      <c r="AF40"/>
      <c r="AG40"/>
      <c r="AH40"/>
      <c r="AI40"/>
      <c r="AJ40"/>
      <c r="AK40"/>
      <c r="AL40"/>
      <c r="AM40" s="68"/>
      <c r="AN40" s="70"/>
    </row>
    <row r="41" spans="1:43" s="71" customFormat="1" ht="18" customHeight="1">
      <c r="A41" s="315" t="s">
        <v>201</v>
      </c>
      <c r="B41" s="315"/>
      <c r="C41" s="324">
        <f>ROUNDDOWN(IF(B37="主として知的障害のある児童を入所させる福祉型障害児入所施設",L37/20,IF(B37="主として肢体不自由のある児童を入所させる福祉型障害児入所施設",1,"0")),1)</f>
        <v>0</v>
      </c>
      <c r="D41" s="324"/>
      <c r="E41" s="324">
        <f>ROUNDDOWN(IF(B37="主として知的障害のある児童を入所させる福祉型障害児入所施設",IF(L37&lt;=30,L37/4+1,L37/4),IF(B37="主として肢体不自由のある児童を入所させる福祉型障害児入所施設",L37/3.5,IF(B37="主として盲ろうあ児を入所させる福祉型障害児入所施設",IF(L37&lt;=35,L37/4+1,L37/4),0))),1)</f>
        <v>0</v>
      </c>
      <c r="F41" s="324"/>
      <c r="G41" s="324"/>
      <c r="H41" s="324"/>
      <c r="I41"/>
      <c r="J41"/>
      <c r="K41"/>
      <c r="L41"/>
      <c r="M41"/>
      <c r="N41"/>
      <c r="O41"/>
      <c r="P41"/>
      <c r="Q41"/>
      <c r="R41"/>
      <c r="S41"/>
      <c r="T41"/>
      <c r="U41"/>
      <c r="V41"/>
      <c r="W41"/>
      <c r="X41"/>
      <c r="Y41"/>
      <c r="Z41"/>
      <c r="AA41"/>
      <c r="AB41"/>
      <c r="AC41"/>
      <c r="AD41"/>
      <c r="AE41"/>
      <c r="AF41"/>
      <c r="AG41"/>
      <c r="AH41"/>
      <c r="AI41"/>
      <c r="AJ41"/>
      <c r="AK41"/>
      <c r="AL41"/>
      <c r="AM41" s="68"/>
      <c r="AN41" s="70"/>
    </row>
    <row r="42" spans="1:43" s="71" customFormat="1" ht="5.0999999999999996" customHeight="1">
      <c r="A42" s="114"/>
      <c r="B42" s="114"/>
      <c r="C42" s="114"/>
      <c r="D42" s="114"/>
      <c r="E42" s="114"/>
      <c r="F42" s="114"/>
      <c r="G42" s="114"/>
      <c r="H42" s="114"/>
      <c r="I42" s="114"/>
      <c r="J42" s="115"/>
      <c r="K42" s="115"/>
      <c r="L42" s="115"/>
      <c r="M42" s="116"/>
      <c r="N42" s="69"/>
      <c r="O42" s="69"/>
      <c r="P42" s="69"/>
      <c r="Q42"/>
      <c r="W42" s="68"/>
      <c r="X42" s="69"/>
      <c r="Y42" s="69"/>
      <c r="Z42" s="69"/>
      <c r="AA42" s="69"/>
      <c r="AB42" s="69"/>
      <c r="AC42" s="69"/>
      <c r="AD42" s="69"/>
      <c r="AE42" s="69"/>
      <c r="AF42" s="69"/>
      <c r="AG42" s="115"/>
      <c r="AH42" s="115"/>
      <c r="AI42" s="115"/>
      <c r="AJ42" s="116"/>
      <c r="AK42" s="69"/>
      <c r="AL42" s="68"/>
      <c r="AM42" s="68"/>
      <c r="AN42" s="70"/>
    </row>
    <row r="43" spans="1:43" ht="21" customHeight="1">
      <c r="A43" s="72" t="s">
        <v>202</v>
      </c>
      <c r="B43" s="59"/>
      <c r="C43" s="63"/>
      <c r="D43" s="63"/>
      <c r="E43" s="63"/>
      <c r="F43" s="63"/>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3"/>
      <c r="AM43" s="63"/>
      <c r="AN43" s="62"/>
    </row>
    <row r="44" spans="1:43" ht="24.95" customHeight="1">
      <c r="A44" s="62"/>
      <c r="B44" s="80"/>
      <c r="C44" s="304" t="str">
        <f>IF(VLOOKUP($AQ$1,'選択肢（削除厳禁）'!$A$1:$Z$30,C49,FALSE)=0,"-",VLOOKUP($AQ$1,'選択肢（削除厳禁）'!$A$1:$Z$30,C49,FALSE))</f>
        <v>管理者</v>
      </c>
      <c r="D44" s="305"/>
      <c r="E44" s="311" t="str">
        <f>IF(VLOOKUP($AQ$1,'選択肢（削除厳禁）'!$A$1:$Z$30,E49,FALSE)=0,"-",VLOOKUP($AQ$1,'選択肢（削除厳禁）'!$A$1:$Z$30,E49,FALSE))</f>
        <v>児童発達支援管理責任者</v>
      </c>
      <c r="F44" s="311"/>
      <c r="G44" s="311"/>
      <c r="H44" s="311"/>
      <c r="I44" s="304" t="str">
        <f>IF(VLOOKUP($AQ$1,'選択肢（削除厳禁）'!$A$1:$Z$30,I49,FALSE)=0,"-",VLOOKUP($AQ$1,'選択肢（削除厳禁）'!$A$1:$Z$30,I49,FALSE))</f>
        <v>児童指導員</v>
      </c>
      <c r="J44" s="305"/>
      <c r="K44" s="305"/>
      <c r="L44" s="305"/>
      <c r="M44" s="305"/>
      <c r="N44" s="306"/>
      <c r="O44" s="304" t="str">
        <f>IF(VLOOKUP($AQ$1,'選択肢（削除厳禁）'!$A$1:$Z$30,O49,FALSE)=0,"-",VLOOKUP($AQ$1,'選択肢（削除厳禁）'!$A$1:$Z$30,O49,FALSE))</f>
        <v>保育士</v>
      </c>
      <c r="P44" s="305"/>
      <c r="Q44" s="305"/>
      <c r="R44" s="305"/>
      <c r="S44" s="305"/>
      <c r="T44" s="306"/>
      <c r="U44" s="304" t="str">
        <f>IF(VLOOKUP($AQ$1,'選択肢（削除厳禁）'!$A$1:$Z$30,U49,FALSE)=0,"-",VLOOKUP($AQ$1,'選択肢（削除厳禁）'!$A$1:$Z$30,U49,FALSE))</f>
        <v>理学療法士</v>
      </c>
      <c r="V44" s="305"/>
      <c r="W44" s="305"/>
      <c r="X44" s="305"/>
      <c r="Y44" s="305"/>
      <c r="Z44" s="306"/>
      <c r="AA44" s="304" t="str">
        <f>IF(VLOOKUP($AQ$1,'選択肢（削除厳禁）'!$A$1:$Z$30,AA49,FALSE)=0,"-",VLOOKUP($AQ$1,'選択肢（削除厳禁）'!$A$1:$Z$30,AA49,FALSE))</f>
        <v>作業療法士</v>
      </c>
      <c r="AB44" s="305"/>
      <c r="AC44" s="305"/>
      <c r="AD44" s="305"/>
      <c r="AE44" s="305"/>
      <c r="AF44" s="306"/>
      <c r="AG44" s="311" t="str">
        <f>IF(VLOOKUP($AQ$1,'選択肢（削除厳禁）'!$A$1:$Z$30,AG49,FALSE)=0,"-",VLOOKUP($AQ$1,'選択肢（削除厳禁）'!$A$1:$Z$30,AG49,FALSE))</f>
        <v>言語聴覚士</v>
      </c>
      <c r="AH44" s="311"/>
      <c r="AI44" s="311"/>
      <c r="AJ44" s="311"/>
      <c r="AK44" s="311"/>
      <c r="AL44" s="304" t="str">
        <f>IF(VLOOKUP($AQ$1,'選択肢（削除厳禁）'!$A$1:$Z$30,AL49,FALSE)=0,"-",VLOOKUP($AQ$1,'選択肢（削除厳禁）'!$A$1:$Z$30,AL49,FALSE))</f>
        <v>心理担当職員</v>
      </c>
      <c r="AM44" s="306"/>
      <c r="AN44" s="62"/>
    </row>
    <row r="45" spans="1:43" ht="18" customHeight="1">
      <c r="A45" s="62"/>
      <c r="B45" s="80"/>
      <c r="C45" s="109" t="s">
        <v>56</v>
      </c>
      <c r="D45" s="109" t="s">
        <v>57</v>
      </c>
      <c r="E45" s="108" t="s">
        <v>56</v>
      </c>
      <c r="F45" s="310" t="s">
        <v>57</v>
      </c>
      <c r="G45" s="310"/>
      <c r="H45" s="310"/>
      <c r="I45" s="307" t="s">
        <v>56</v>
      </c>
      <c r="J45" s="308"/>
      <c r="K45" s="309"/>
      <c r="L45" s="307" t="s">
        <v>57</v>
      </c>
      <c r="M45" s="308"/>
      <c r="N45" s="309"/>
      <c r="O45" s="307" t="s">
        <v>56</v>
      </c>
      <c r="P45" s="308"/>
      <c r="Q45" s="309"/>
      <c r="R45" s="307" t="s">
        <v>57</v>
      </c>
      <c r="S45" s="308"/>
      <c r="T45" s="309"/>
      <c r="U45" s="307" t="s">
        <v>56</v>
      </c>
      <c r="V45" s="308"/>
      <c r="W45" s="309"/>
      <c r="X45" s="307" t="s">
        <v>57</v>
      </c>
      <c r="Y45" s="308"/>
      <c r="Z45" s="309"/>
      <c r="AA45" s="307" t="s">
        <v>56</v>
      </c>
      <c r="AB45" s="308"/>
      <c r="AC45" s="309"/>
      <c r="AD45" s="307" t="s">
        <v>57</v>
      </c>
      <c r="AE45" s="308"/>
      <c r="AF45" s="309"/>
      <c r="AG45" s="307" t="s">
        <v>56</v>
      </c>
      <c r="AH45" s="308"/>
      <c r="AI45" s="309"/>
      <c r="AJ45" s="307" t="s">
        <v>57</v>
      </c>
      <c r="AK45" s="309"/>
      <c r="AL45" s="108" t="s">
        <v>19</v>
      </c>
      <c r="AM45" s="108" t="s">
        <v>18</v>
      </c>
      <c r="AN45" s="62"/>
    </row>
    <row r="46" spans="1:43" ht="18" customHeight="1">
      <c r="A46" s="62"/>
      <c r="B46" s="79" t="s">
        <v>107</v>
      </c>
      <c r="C46" s="108"/>
      <c r="D46" s="108"/>
      <c r="E46" s="108"/>
      <c r="F46" s="307"/>
      <c r="G46" s="308"/>
      <c r="H46" s="309"/>
      <c r="I46" s="307"/>
      <c r="J46" s="308"/>
      <c r="K46" s="309"/>
      <c r="L46" s="307"/>
      <c r="M46" s="308"/>
      <c r="N46" s="309"/>
      <c r="O46" s="307"/>
      <c r="P46" s="308"/>
      <c r="Q46" s="309"/>
      <c r="R46" s="307"/>
      <c r="S46" s="308"/>
      <c r="T46" s="309"/>
      <c r="U46" s="307"/>
      <c r="V46" s="308"/>
      <c r="W46" s="309"/>
      <c r="X46" s="307"/>
      <c r="Y46" s="308"/>
      <c r="Z46" s="309"/>
      <c r="AA46" s="307"/>
      <c r="AB46" s="308"/>
      <c r="AC46" s="309"/>
      <c r="AD46" s="307"/>
      <c r="AE46" s="308"/>
      <c r="AF46" s="309"/>
      <c r="AG46" s="307"/>
      <c r="AH46" s="308"/>
      <c r="AI46" s="309"/>
      <c r="AJ46" s="307"/>
      <c r="AK46" s="309"/>
      <c r="AL46" s="108"/>
      <c r="AM46" s="108"/>
      <c r="AN46" s="62"/>
    </row>
    <row r="47" spans="1:43" ht="18" customHeight="1">
      <c r="A47" s="62"/>
      <c r="B47" s="86" t="s">
        <v>108</v>
      </c>
      <c r="C47" s="108"/>
      <c r="D47" s="108"/>
      <c r="E47" s="108"/>
      <c r="F47" s="307"/>
      <c r="G47" s="308"/>
      <c r="H47" s="309"/>
      <c r="I47" s="307"/>
      <c r="J47" s="308"/>
      <c r="K47" s="309"/>
      <c r="L47" s="307"/>
      <c r="M47" s="308"/>
      <c r="N47" s="309"/>
      <c r="O47" s="307"/>
      <c r="P47" s="308"/>
      <c r="Q47" s="309"/>
      <c r="R47" s="307"/>
      <c r="S47" s="308"/>
      <c r="T47" s="309"/>
      <c r="U47" s="307"/>
      <c r="V47" s="308"/>
      <c r="W47" s="309"/>
      <c r="X47" s="307"/>
      <c r="Y47" s="308"/>
      <c r="Z47" s="309"/>
      <c r="AA47" s="307"/>
      <c r="AB47" s="308"/>
      <c r="AC47" s="309"/>
      <c r="AD47" s="307"/>
      <c r="AE47" s="308"/>
      <c r="AF47" s="309"/>
      <c r="AG47" s="307"/>
      <c r="AH47" s="308"/>
      <c r="AI47" s="309"/>
      <c r="AJ47" s="307"/>
      <c r="AK47" s="309"/>
      <c r="AL47" s="108"/>
      <c r="AM47" s="108"/>
      <c r="AN47" s="62"/>
    </row>
    <row r="48" spans="1:43" ht="24.95" customHeight="1">
      <c r="A48" s="62"/>
      <c r="B48" s="86" t="s">
        <v>193</v>
      </c>
      <c r="C48" s="304"/>
      <c r="D48" s="306"/>
      <c r="E48" s="304"/>
      <c r="F48" s="305"/>
      <c r="G48" s="305"/>
      <c r="H48" s="306"/>
      <c r="I48" s="304"/>
      <c r="J48" s="305"/>
      <c r="K48" s="305"/>
      <c r="L48" s="305"/>
      <c r="M48" s="305"/>
      <c r="N48" s="306"/>
      <c r="O48" s="304"/>
      <c r="P48" s="305"/>
      <c r="Q48" s="305"/>
      <c r="R48" s="305"/>
      <c r="S48" s="305"/>
      <c r="T48" s="306"/>
      <c r="U48" s="304"/>
      <c r="V48" s="305"/>
      <c r="W48" s="305"/>
      <c r="X48" s="305"/>
      <c r="Y48" s="305"/>
      <c r="Z48" s="306"/>
      <c r="AA48" s="304"/>
      <c r="AB48" s="305"/>
      <c r="AC48" s="305"/>
      <c r="AD48" s="305"/>
      <c r="AE48" s="305"/>
      <c r="AF48" s="306"/>
      <c r="AG48" s="304"/>
      <c r="AH48" s="305"/>
      <c r="AI48" s="305"/>
      <c r="AJ48" s="305"/>
      <c r="AK48" s="306"/>
      <c r="AL48" s="304"/>
      <c r="AM48" s="306"/>
      <c r="AN48" s="62"/>
    </row>
    <row r="49" spans="1:40" ht="5.0999999999999996" customHeight="1">
      <c r="A49" s="62"/>
      <c r="B49" s="59"/>
      <c r="C49" s="82">
        <v>2</v>
      </c>
      <c r="D49" s="82"/>
      <c r="E49" s="82">
        <v>3</v>
      </c>
      <c r="F49" s="82"/>
      <c r="G49" s="82"/>
      <c r="H49" s="82"/>
      <c r="I49" s="82">
        <v>4</v>
      </c>
      <c r="J49" s="82"/>
      <c r="K49" s="82"/>
      <c r="L49" s="82"/>
      <c r="M49" s="82"/>
      <c r="N49" s="82"/>
      <c r="O49" s="82">
        <v>5</v>
      </c>
      <c r="P49" s="82">
        <v>10</v>
      </c>
      <c r="Q49" s="82"/>
      <c r="R49" s="82"/>
      <c r="S49" s="82"/>
      <c r="T49" s="82"/>
      <c r="U49" s="82">
        <v>6</v>
      </c>
      <c r="V49" s="82">
        <v>11</v>
      </c>
      <c r="W49" s="82">
        <v>11</v>
      </c>
      <c r="X49" s="82">
        <v>12</v>
      </c>
      <c r="Y49" s="82">
        <v>13</v>
      </c>
      <c r="Z49" s="82"/>
      <c r="AA49" s="82">
        <v>7</v>
      </c>
      <c r="AB49" s="82">
        <v>12</v>
      </c>
      <c r="AC49" s="82"/>
      <c r="AD49" s="82"/>
      <c r="AE49" s="82"/>
      <c r="AF49" s="82"/>
      <c r="AG49" s="82">
        <v>8</v>
      </c>
      <c r="AH49" s="82">
        <v>13</v>
      </c>
      <c r="AI49" s="82"/>
      <c r="AJ49" s="82"/>
      <c r="AK49" s="82"/>
      <c r="AL49" s="82">
        <v>9</v>
      </c>
      <c r="AM49" s="106">
        <v>14</v>
      </c>
      <c r="AN49" s="62"/>
    </row>
    <row r="50" spans="1:40" ht="18.75" customHeight="1">
      <c r="A50" s="90" t="s">
        <v>159</v>
      </c>
      <c r="B50" s="95"/>
      <c r="C50" s="96"/>
      <c r="D50" s="96"/>
      <c r="E50" s="96"/>
      <c r="F50" s="97"/>
      <c r="G50" s="96"/>
      <c r="H50" s="82"/>
      <c r="I50" s="82"/>
      <c r="J50" s="82"/>
      <c r="K50" s="82"/>
      <c r="L50" s="82"/>
      <c r="M50" s="82"/>
      <c r="N50" s="82"/>
      <c r="O50" s="304" t="str">
        <f>IF(VLOOKUP($AQ$1,'選択肢（削除厳禁）'!$A$1:$Z$30,P49,FALSE)=0,"-",VLOOKUP($AQ$1,'選択肢（削除厳禁）'!$A$1:$Z$30,P49,FALSE))</f>
        <v>職業指導員</v>
      </c>
      <c r="P50" s="305"/>
      <c r="Q50" s="305"/>
      <c r="R50" s="305"/>
      <c r="S50" s="305"/>
      <c r="T50" s="306"/>
      <c r="U50" s="304" t="str">
        <f>IF(VLOOKUP($AQ$1,'選択肢（削除厳禁）'!$A$1:$Z$30,V49,FALSE)=0,"-",VLOOKUP($AQ$1,'選択肢（削除厳禁）'!$A$1:$Z$30,V49,FALSE))</f>
        <v>看護職員</v>
      </c>
      <c r="V50" s="305"/>
      <c r="W50" s="305"/>
      <c r="X50" s="305"/>
      <c r="Y50" s="305"/>
      <c r="Z50" s="306"/>
      <c r="AA50" s="304" t="str">
        <f>IF(VLOOKUP($AQ$1,'選択肢（削除厳禁）'!$A$1:$Z$30,AB49,FALSE)=0,"-",VLOOKUP($AQ$1,'選択肢（削除厳禁）'!$A$1:$Z$30,AB49,FALSE))</f>
        <v>医師</v>
      </c>
      <c r="AB50" s="305"/>
      <c r="AC50" s="305"/>
      <c r="AD50" s="305"/>
      <c r="AE50" s="305"/>
      <c r="AF50" s="306"/>
      <c r="AG50" s="311" t="str">
        <f>IF(VLOOKUP($AQ$1,'選択肢（削除厳禁）'!$A$1:$Z$30,AH49,FALSE)=0,"-",VLOOKUP($AQ$1,'選択肢（削除厳禁）'!$A$1:$Z$30,AH49,FALSE))</f>
        <v>(管理)栄養士</v>
      </c>
      <c r="AH50" s="311"/>
      <c r="AI50" s="311"/>
      <c r="AJ50" s="311"/>
      <c r="AK50" s="311"/>
      <c r="AL50" s="304" t="str">
        <f>IF(VLOOKUP($AQ$1,'選択肢（削除厳禁）'!$A$1:$Z$30,AM49,FALSE)=0,"-",VLOOKUP($AQ$1,'選択肢（削除厳禁）'!$A$1:$Z$30,AM49,FALSE))</f>
        <v>その他指導員</v>
      </c>
      <c r="AM50" s="306"/>
    </row>
    <row r="51" spans="1:40" s="60" customFormat="1" ht="15" customHeight="1">
      <c r="A51" s="90" t="s">
        <v>282</v>
      </c>
      <c r="B51" s="89"/>
      <c r="C51" s="89"/>
      <c r="D51" s="89"/>
      <c r="E51" s="89"/>
      <c r="F51" s="89"/>
      <c r="G51" s="89"/>
      <c r="H51" s="78"/>
      <c r="I51" s="78"/>
      <c r="J51" s="78"/>
      <c r="K51" s="78"/>
      <c r="L51" s="78"/>
      <c r="M51" s="78"/>
      <c r="N51" s="78"/>
      <c r="O51" s="307" t="s">
        <v>56</v>
      </c>
      <c r="P51" s="308"/>
      <c r="Q51" s="309"/>
      <c r="R51" s="307" t="s">
        <v>57</v>
      </c>
      <c r="S51" s="308"/>
      <c r="T51" s="309"/>
      <c r="U51" s="307" t="s">
        <v>56</v>
      </c>
      <c r="V51" s="308"/>
      <c r="W51" s="309"/>
      <c r="X51" s="307" t="s">
        <v>57</v>
      </c>
      <c r="Y51" s="308"/>
      <c r="Z51" s="309"/>
      <c r="AA51" s="307" t="s">
        <v>56</v>
      </c>
      <c r="AB51" s="308"/>
      <c r="AC51" s="309"/>
      <c r="AD51" s="307" t="s">
        <v>57</v>
      </c>
      <c r="AE51" s="308"/>
      <c r="AF51" s="309"/>
      <c r="AG51" s="307" t="s">
        <v>56</v>
      </c>
      <c r="AH51" s="308"/>
      <c r="AI51" s="309"/>
      <c r="AJ51" s="307" t="s">
        <v>57</v>
      </c>
      <c r="AK51" s="309"/>
      <c r="AL51" s="151" t="s">
        <v>19</v>
      </c>
      <c r="AM51" s="151" t="s">
        <v>18</v>
      </c>
    </row>
    <row r="52" spans="1:40" s="60" customFormat="1" ht="15" customHeight="1">
      <c r="A52" s="90" t="s">
        <v>293</v>
      </c>
      <c r="B52" s="89"/>
      <c r="C52" s="89"/>
      <c r="D52" s="89"/>
      <c r="E52" s="89"/>
      <c r="F52" s="89"/>
      <c r="G52" s="89"/>
      <c r="H52" s="78"/>
      <c r="I52" s="284" t="s">
        <v>107</v>
      </c>
      <c r="J52" s="284"/>
      <c r="K52" s="284"/>
      <c r="L52" s="284"/>
      <c r="M52" s="284"/>
      <c r="N52" s="284"/>
      <c r="O52" s="307"/>
      <c r="P52" s="308"/>
      <c r="Q52" s="309"/>
      <c r="R52" s="307"/>
      <c r="S52" s="308"/>
      <c r="T52" s="309"/>
      <c r="U52" s="307"/>
      <c r="V52" s="308"/>
      <c r="W52" s="309"/>
      <c r="X52" s="307"/>
      <c r="Y52" s="308"/>
      <c r="Z52" s="309"/>
      <c r="AA52" s="307"/>
      <c r="AB52" s="308"/>
      <c r="AC52" s="309"/>
      <c r="AD52" s="307"/>
      <c r="AE52" s="308"/>
      <c r="AF52" s="309"/>
      <c r="AG52" s="307"/>
      <c r="AH52" s="308"/>
      <c r="AI52" s="309"/>
      <c r="AJ52" s="307"/>
      <c r="AK52" s="309"/>
      <c r="AL52" s="151"/>
      <c r="AM52" s="151"/>
    </row>
    <row r="53" spans="1:40" s="60" customFormat="1" ht="15" customHeight="1">
      <c r="A53" s="90" t="s">
        <v>294</v>
      </c>
      <c r="B53" s="89"/>
      <c r="C53" s="89"/>
      <c r="D53" s="89"/>
      <c r="E53" s="89"/>
      <c r="F53" s="89"/>
      <c r="G53" s="89"/>
      <c r="H53" s="78"/>
      <c r="I53" s="298" t="s">
        <v>108</v>
      </c>
      <c r="J53" s="298"/>
      <c r="K53" s="298"/>
      <c r="L53" s="298"/>
      <c r="M53" s="298"/>
      <c r="N53" s="298"/>
      <c r="O53" s="307"/>
      <c r="P53" s="308"/>
      <c r="Q53" s="309"/>
      <c r="R53" s="307"/>
      <c r="S53" s="308"/>
      <c r="T53" s="309"/>
      <c r="U53" s="307"/>
      <c r="V53" s="308"/>
      <c r="W53" s="309"/>
      <c r="X53" s="307"/>
      <c r="Y53" s="308"/>
      <c r="Z53" s="309"/>
      <c r="AA53" s="307"/>
      <c r="AB53" s="308"/>
      <c r="AC53" s="309"/>
      <c r="AD53" s="307"/>
      <c r="AE53" s="308"/>
      <c r="AF53" s="309"/>
      <c r="AG53" s="307"/>
      <c r="AH53" s="308"/>
      <c r="AI53" s="309"/>
      <c r="AJ53" s="307"/>
      <c r="AK53" s="309"/>
      <c r="AL53" s="151"/>
      <c r="AM53" s="151"/>
    </row>
    <row r="54" spans="1:40" s="60" customFormat="1" ht="20.25" customHeight="1">
      <c r="A54" s="60" t="s">
        <v>163</v>
      </c>
      <c r="B54" s="98"/>
      <c r="F54" s="89"/>
      <c r="G54" s="89"/>
      <c r="H54" s="78"/>
      <c r="I54" s="298" t="s">
        <v>193</v>
      </c>
      <c r="J54" s="298"/>
      <c r="K54" s="298"/>
      <c r="L54" s="298"/>
      <c r="M54" s="298"/>
      <c r="N54" s="298"/>
      <c r="O54" s="304"/>
      <c r="P54" s="305"/>
      <c r="Q54" s="305"/>
      <c r="R54" s="305"/>
      <c r="S54" s="305"/>
      <c r="T54" s="306"/>
      <c r="U54" s="304"/>
      <c r="V54" s="305"/>
      <c r="W54" s="305"/>
      <c r="X54" s="305"/>
      <c r="Y54" s="305"/>
      <c r="Z54" s="306"/>
      <c r="AA54" s="304"/>
      <c r="AB54" s="305"/>
      <c r="AC54" s="305"/>
      <c r="AD54" s="305"/>
      <c r="AE54" s="305"/>
      <c r="AF54" s="306"/>
      <c r="AG54" s="304"/>
      <c r="AH54" s="305"/>
      <c r="AI54" s="305"/>
      <c r="AJ54" s="305"/>
      <c r="AK54" s="306"/>
      <c r="AL54" s="304"/>
      <c r="AM54" s="306"/>
    </row>
    <row r="55" spans="1:40" ht="15" customHeight="1">
      <c r="A55" s="60" t="s">
        <v>295</v>
      </c>
      <c r="B55" s="98"/>
      <c r="C55" s="60"/>
      <c r="D55" s="60"/>
      <c r="E55" s="60"/>
      <c r="F55" s="60"/>
      <c r="G55" s="60"/>
    </row>
    <row r="56" spans="1:40" ht="15" customHeight="1">
      <c r="A56" s="60" t="s">
        <v>275</v>
      </c>
      <c r="B56" s="60"/>
      <c r="C56" s="60"/>
      <c r="D56" s="60"/>
      <c r="E56" s="60"/>
      <c r="F56" s="60"/>
      <c r="G56" s="60"/>
    </row>
    <row r="57" spans="1:40" ht="15" customHeight="1">
      <c r="A57" s="90" t="s">
        <v>296</v>
      </c>
      <c r="B57" s="98"/>
      <c r="C57" s="60"/>
      <c r="D57" s="60"/>
      <c r="E57" s="60"/>
      <c r="F57" s="60"/>
      <c r="G57" s="60"/>
    </row>
    <row r="58" spans="1:40" ht="14.25" customHeight="1">
      <c r="A58" s="60" t="s">
        <v>276</v>
      </c>
      <c r="B58" s="98"/>
      <c r="C58" s="60"/>
      <c r="D58" s="60"/>
      <c r="E58" s="60"/>
      <c r="F58" s="60"/>
      <c r="G58" s="60"/>
    </row>
    <row r="59" spans="1:40" ht="15" customHeight="1">
      <c r="A59" s="60" t="s">
        <v>297</v>
      </c>
      <c r="B59" s="98"/>
      <c r="C59" s="60"/>
      <c r="D59" s="60"/>
      <c r="E59" s="60"/>
      <c r="F59" s="60"/>
      <c r="G59" s="60"/>
    </row>
    <row r="60" spans="1:40" ht="15" customHeight="1">
      <c r="A60" s="60" t="s">
        <v>298</v>
      </c>
      <c r="B60" s="98"/>
      <c r="C60" s="60"/>
      <c r="D60" s="60"/>
      <c r="E60" s="60"/>
      <c r="F60" s="60"/>
      <c r="G60" s="60"/>
    </row>
    <row r="61" spans="1:40" ht="15" customHeight="1">
      <c r="A61" s="60" t="s">
        <v>175</v>
      </c>
      <c r="B61" s="98"/>
      <c r="C61" s="60"/>
      <c r="D61" s="60"/>
      <c r="E61" s="60"/>
      <c r="F61" s="60"/>
      <c r="G61" s="60"/>
    </row>
    <row r="62" spans="1:40" ht="15" customHeight="1">
      <c r="A62" s="60" t="s">
        <v>299</v>
      </c>
      <c r="B62" s="98"/>
      <c r="C62" s="60"/>
      <c r="D62" s="60"/>
      <c r="E62" s="60"/>
      <c r="F62" s="60"/>
      <c r="G62" s="60"/>
    </row>
    <row r="63" spans="1:40" ht="15" customHeight="1">
      <c r="A63" s="60" t="s">
        <v>177</v>
      </c>
      <c r="B63" s="98"/>
      <c r="C63" s="60"/>
      <c r="D63" s="60"/>
      <c r="E63" s="60"/>
      <c r="F63" s="60"/>
      <c r="G63" s="60"/>
    </row>
    <row r="64" spans="1:40" ht="15" customHeight="1">
      <c r="A64" s="60" t="s">
        <v>300</v>
      </c>
      <c r="B64" s="98"/>
      <c r="C64" s="60"/>
      <c r="D64" s="60"/>
      <c r="E64" s="60"/>
      <c r="F64" s="60"/>
      <c r="G64" s="60"/>
    </row>
    <row r="65" spans="1:7" ht="15" customHeight="1">
      <c r="A65" s="60" t="s">
        <v>301</v>
      </c>
      <c r="B65" s="98"/>
      <c r="C65" s="60"/>
      <c r="D65" s="60"/>
      <c r="E65" s="60"/>
      <c r="F65" s="60"/>
      <c r="G65" s="60"/>
    </row>
    <row r="66" spans="1:7" ht="15" customHeight="1">
      <c r="F66" s="60"/>
      <c r="G66" s="60"/>
    </row>
  </sheetData>
  <mergeCells count="141">
    <mergeCell ref="AK3:AN3"/>
    <mergeCell ref="AH4:AJ4"/>
    <mergeCell ref="AK6:AK9"/>
    <mergeCell ref="AK1:AN1"/>
    <mergeCell ref="M2:P2"/>
    <mergeCell ref="Q2:R2"/>
    <mergeCell ref="S2:T2"/>
    <mergeCell ref="U2:V2"/>
    <mergeCell ref="AK2:AN2"/>
    <mergeCell ref="AL6:AL9"/>
    <mergeCell ref="AM6:AN9"/>
    <mergeCell ref="M7:S7"/>
    <mergeCell ref="A6:A9"/>
    <mergeCell ref="B6:B9"/>
    <mergeCell ref="C6:C9"/>
    <mergeCell ref="D6:D9"/>
    <mergeCell ref="E6:E9"/>
    <mergeCell ref="F6:AJ6"/>
    <mergeCell ref="F7:L7"/>
    <mergeCell ref="T7:Z7"/>
    <mergeCell ref="AA7:AG7"/>
    <mergeCell ref="AH7:AJ7"/>
    <mergeCell ref="AM10:AN10"/>
    <mergeCell ref="AM11:AN11"/>
    <mergeCell ref="AM12:AN12"/>
    <mergeCell ref="AM13:AN13"/>
    <mergeCell ref="AM14:AN14"/>
    <mergeCell ref="AM15:AN15"/>
    <mergeCell ref="AM27:AN27"/>
    <mergeCell ref="AM16:AN16"/>
    <mergeCell ref="AM17:AN17"/>
    <mergeCell ref="AM18:AN18"/>
    <mergeCell ref="AM19:AN19"/>
    <mergeCell ref="AM20:AN20"/>
    <mergeCell ref="AM21:AN21"/>
    <mergeCell ref="AM28:AN28"/>
    <mergeCell ref="AM29:AN29"/>
    <mergeCell ref="A30:E30"/>
    <mergeCell ref="AM30:AN31"/>
    <mergeCell ref="A31:E31"/>
    <mergeCell ref="AM22:AN22"/>
    <mergeCell ref="AM23:AN23"/>
    <mergeCell ref="AM24:AN24"/>
    <mergeCell ref="AM25:AN25"/>
    <mergeCell ref="AM26:AN26"/>
    <mergeCell ref="AA46:AC46"/>
    <mergeCell ref="AD46:AF46"/>
    <mergeCell ref="AL44:AM44"/>
    <mergeCell ref="F45:H45"/>
    <mergeCell ref="I45:K45"/>
    <mergeCell ref="L45:N45"/>
    <mergeCell ref="O45:Q45"/>
    <mergeCell ref="R45:T45"/>
    <mergeCell ref="U45:W45"/>
    <mergeCell ref="X45:Z45"/>
    <mergeCell ref="AA45:AC45"/>
    <mergeCell ref="AD45:AF45"/>
    <mergeCell ref="AG45:AI45"/>
    <mergeCell ref="AJ45:AK45"/>
    <mergeCell ref="U44:Z44"/>
    <mergeCell ref="AA44:AF44"/>
    <mergeCell ref="AG44:AK44"/>
    <mergeCell ref="U48:Z48"/>
    <mergeCell ref="AA48:AF48"/>
    <mergeCell ref="AG48:AK48"/>
    <mergeCell ref="AL48:AM48"/>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B37:K37"/>
    <mergeCell ref="B36:K36"/>
    <mergeCell ref="L36:O36"/>
    <mergeCell ref="L37:O37"/>
    <mergeCell ref="C44:D44"/>
    <mergeCell ref="E44:H44"/>
    <mergeCell ref="I44:N44"/>
    <mergeCell ref="O44:T44"/>
    <mergeCell ref="C48:D48"/>
    <mergeCell ref="E48:H48"/>
    <mergeCell ref="I48:N48"/>
    <mergeCell ref="O48:T48"/>
    <mergeCell ref="A41:B41"/>
    <mergeCell ref="C41:D41"/>
    <mergeCell ref="E41:H41"/>
    <mergeCell ref="A40:B40"/>
    <mergeCell ref="C40:D40"/>
    <mergeCell ref="E40:H40"/>
    <mergeCell ref="AA50:AF50"/>
    <mergeCell ref="AG50:AK50"/>
    <mergeCell ref="AL50:AM50"/>
    <mergeCell ref="U51:W51"/>
    <mergeCell ref="X51:Z51"/>
    <mergeCell ref="AA51:AC51"/>
    <mergeCell ref="AD51:AF51"/>
    <mergeCell ref="AG51:AI51"/>
    <mergeCell ref="AJ51:AK51"/>
    <mergeCell ref="AA54:AF54"/>
    <mergeCell ref="AG54:AK54"/>
    <mergeCell ref="AL54:AM54"/>
    <mergeCell ref="O54:T54"/>
    <mergeCell ref="U52:W52"/>
    <mergeCell ref="X52:Z52"/>
    <mergeCell ref="AA52:AC52"/>
    <mergeCell ref="AD52:AF52"/>
    <mergeCell ref="AG52:AI52"/>
    <mergeCell ref="AJ52:AK52"/>
    <mergeCell ref="U53:W53"/>
    <mergeCell ref="X53:Z53"/>
    <mergeCell ref="AA53:AC53"/>
    <mergeCell ref="AD53:AF53"/>
    <mergeCell ref="AG53:AI53"/>
    <mergeCell ref="AJ53:AK53"/>
    <mergeCell ref="I54:N54"/>
    <mergeCell ref="O50:T50"/>
    <mergeCell ref="O51:Q51"/>
    <mergeCell ref="R51:T51"/>
    <mergeCell ref="O52:Q52"/>
    <mergeCell ref="R52:T52"/>
    <mergeCell ref="O53:Q53"/>
    <mergeCell ref="R53:T53"/>
    <mergeCell ref="U54:Z54"/>
    <mergeCell ref="U50:Z50"/>
    <mergeCell ref="I52:N52"/>
    <mergeCell ref="I53:N53"/>
  </mergeCells>
  <phoneticPr fontId="3"/>
  <conditionalFormatting sqref="A1:XFD1048576">
    <cfRule type="notContainsBlanks" dxfId="0" priority="1">
      <formula>LEN(TRIM(A1))&gt;0</formula>
    </cfRule>
  </conditionalFormatting>
  <dataValidations count="7">
    <dataValidation operator="greaterThanOrEqual" allowBlank="1" showInputMessage="1" showErrorMessage="1" sqref="I38:I39 L38:L39 L42 I42" xr:uid="{00000000-0002-0000-1C00-000002000000}"/>
    <dataValidation type="whole" operator="greaterThanOrEqual" allowBlank="1" showInputMessage="1" showErrorMessage="1" sqref="L37:O37" xr:uid="{00000000-0002-0000-1C00-000003000000}">
      <formula1>0</formula1>
    </dataValidation>
    <dataValidation type="list" allowBlank="1" showInputMessage="1" showErrorMessage="1" sqref="AK3:AN3" xr:uid="{00000000-0002-0000-1C00-000004000000}">
      <formula1>"予定,実績"</formula1>
    </dataValidation>
    <dataValidation type="list" allowBlank="1" showInputMessage="1" showErrorMessage="1" sqref="B37:K37"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1:AN1" xr:uid="{B0A81F8E-DBB0-4EC4-868C-575DB825189C}">
      <formula1>"福祉型障害児入所施設,医療型障害児入所施設"</formula1>
    </dataValidation>
    <dataValidation type="list" allowBlank="1" showInputMessage="1" showErrorMessage="1" sqref="C10:D29" xr:uid="{236825BF-1B0F-47A5-A3A3-A2FF4FD08410}">
      <formula1>"○"</formula1>
    </dataValidation>
    <dataValidation type="list" allowBlank="1" showInputMessage="1" showErrorMessage="1" sqref="AM10:AN29" xr:uid="{1A00137F-19CC-4125-B16F-BFC64016000F}">
      <formula1>"強度行動障害支援者養成研修（基礎）,強度行動障害支援者養成研修（実践）,重度訪問介護従業者養成研修行動障害支援課程,行動援護従業者養成研修"</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oddHeader>
  </headerFooter>
  <rowBreaks count="1" manualBreakCount="1">
    <brk id="34" max="39" man="1"/>
  </rowBreak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5D704366-1D86-4FCB-B611-D8BAD200B73E}">
          <x14:formula1>
            <xm:f>'選択肢（削除厳禁）'!$B$30:$O$30</xm:f>
          </x14:formula1>
          <xm:sqref>B10:B29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35</vt:i4>
      </vt:variant>
    </vt:vector>
  </HeadingPairs>
  <TitlesOfParts>
    <vt:vector size="44" baseType="lpstr">
      <vt:lpstr>付表３－２</vt:lpstr>
      <vt:lpstr>選択肢（削除厳禁）</vt:lpstr>
      <vt:lpstr>※者は別Excelファイル</vt:lpstr>
      <vt:lpstr>勤務表（共同生活援助・介護サービス包括型）</vt:lpstr>
      <vt:lpstr>勤務表（共同生活援助・外部サービス利用型）</vt:lpstr>
      <vt:lpstr>勤務表（共同生活援助・日中サービス支援型</vt:lpstr>
      <vt:lpstr>勤務表（児童・通所系）</vt:lpstr>
      <vt:lpstr>勤務表（児童・訪問系）</vt:lpstr>
      <vt:lpstr>勤務表（児童・入所系）</vt:lpstr>
      <vt:lpstr>'勤務表（共同生活援助・介護サービス包括型）'!Print_Area</vt:lpstr>
      <vt:lpstr>'勤務表（共同生活援助・外部サービス利用型）'!Print_Area</vt:lpstr>
      <vt:lpstr>'勤務表（共同生活援助・日中サービス支援型'!Print_Area</vt:lpstr>
      <vt:lpstr>'勤務表（児童・通所系）'!Print_Area</vt:lpstr>
      <vt:lpstr>'勤務表（児童・入所系）'!Print_Area</vt:lpstr>
      <vt:lpstr>'勤務表（児童・訪問系）'!Print_Area</vt:lpstr>
      <vt:lpstr>機能訓練</vt:lpstr>
      <vt:lpstr>居宅介護</vt:lpstr>
      <vt:lpstr>共同生活援助・介護サービス包括型</vt:lpstr>
      <vt:lpstr>共同生活援助・外部サービス利用型</vt:lpstr>
      <vt:lpstr>共同生活援助・日中サービス支援型</vt:lpstr>
      <vt:lpstr>行動援護</vt:lpstr>
      <vt:lpstr>児童・通所系</vt:lpstr>
      <vt:lpstr>児童・入所系</vt:lpstr>
      <vt:lpstr>児童・訪問系</vt:lpstr>
      <vt:lpstr>自立生活援助</vt:lpstr>
      <vt:lpstr>就労移行支援</vt:lpstr>
      <vt:lpstr>就労継続支援A型</vt:lpstr>
      <vt:lpstr>就労継続支援B型</vt:lpstr>
      <vt:lpstr>就労定着支援</vt:lpstr>
      <vt:lpstr>重度障害者等包括支援</vt:lpstr>
      <vt:lpstr>重度訪問介護</vt:lpstr>
      <vt:lpstr>障害者支援施設</vt:lpstr>
      <vt:lpstr>生活介護</vt:lpstr>
      <vt:lpstr>生活訓練</vt:lpstr>
      <vt:lpstr>生活訓練・宿泊型含む</vt:lpstr>
      <vt:lpstr>短期入所・空床利用型</vt:lpstr>
      <vt:lpstr>短期入所・単独型</vt:lpstr>
      <vt:lpstr>短期入所・併設型</vt:lpstr>
      <vt:lpstr>地域移行支援</vt:lpstr>
      <vt:lpstr>地域定着支援</vt:lpstr>
      <vt:lpstr>同行援護</vt:lpstr>
      <vt:lpstr>特定相談支援・障害児相談支援</vt:lpstr>
      <vt:lpstr>認定指定就労移行支援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Kuriki (JP)</dc:creator>
  <cp:lastModifiedBy>西川　侑作</cp:lastModifiedBy>
  <cp:lastPrinted>2025-01-20T09:18:19Z</cp:lastPrinted>
  <dcterms:created xsi:type="dcterms:W3CDTF">2023-12-20T14:26:55Z</dcterms:created>
  <dcterms:modified xsi:type="dcterms:W3CDTF">2025-03-24T07:28:11Z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