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filterPrivacy="1" defaultThemeVersion="124226"/>
  <xr:revisionPtr revIDLastSave="0" documentId="8_{428B4165-622E-42C9-AF07-080DE0C87C22}" xr6:coauthVersionLast="47" xr6:coauthVersionMax="47" xr10:uidLastSave="{00000000-0000-0000-0000-000000000000}"/>
  <bookViews>
    <workbookView xWindow="-120" yWindow="-120" windowWidth="29040" windowHeight="15840"/>
  </bookViews>
  <sheets>
    <sheet name="Sheet1" sheetId="5" r:id="rId1"/>
  </sheets>
  <definedNames>
    <definedName name="_xlnm.Print_Area" localSheetId="0">Sheet1!$A$1:$J$535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9" i="5" l="1"/>
  <c r="G458" i="5"/>
  <c r="G457" i="5"/>
  <c r="G459" i="5"/>
  <c r="G448" i="5"/>
  <c r="F425" i="5"/>
  <c r="F426" i="5"/>
  <c r="G447" i="5"/>
  <c r="I410" i="5"/>
  <c r="F500" i="5"/>
  <c r="F501" i="5"/>
  <c r="F502" i="5"/>
  <c r="F503" i="5"/>
  <c r="D522" i="5"/>
  <c r="D516" i="5"/>
  <c r="D532" i="5"/>
  <c r="G508" i="5"/>
  <c r="E505" i="5"/>
  <c r="E508" i="5"/>
  <c r="F499" i="5"/>
  <c r="F498" i="5"/>
  <c r="F505" i="5"/>
  <c r="F508" i="5"/>
  <c r="E476" i="5"/>
  <c r="D489" i="5"/>
  <c r="I411" i="5"/>
  <c r="H402" i="5"/>
  <c r="E380" i="5"/>
  <c r="C380" i="5"/>
  <c r="I379" i="5"/>
  <c r="H379" i="5"/>
  <c r="J379" i="5"/>
  <c r="I378" i="5"/>
  <c r="J378" i="5"/>
  <c r="H378" i="5"/>
  <c r="I377" i="5"/>
  <c r="I380" i="5"/>
  <c r="H377" i="5"/>
  <c r="J377" i="5"/>
  <c r="J380" i="5"/>
  <c r="E390" i="5"/>
  <c r="I365" i="5"/>
  <c r="I364" i="5"/>
  <c r="I363" i="5"/>
  <c r="D357" i="5"/>
  <c r="C357" i="5"/>
  <c r="G356" i="5"/>
  <c r="I356" i="5"/>
  <c r="J365" i="5"/>
  <c r="J366" i="5"/>
  <c r="E389" i="5"/>
  <c r="E391" i="5"/>
  <c r="D485" i="5"/>
  <c r="G355" i="5"/>
  <c r="I355" i="5"/>
  <c r="G354" i="5"/>
  <c r="G357" i="5"/>
  <c r="I354" i="5"/>
  <c r="I357" i="5"/>
  <c r="E346" i="5"/>
  <c r="D346" i="5"/>
  <c r="C346" i="5"/>
  <c r="F346" i="5"/>
  <c r="D484" i="5"/>
  <c r="F345" i="5"/>
  <c r="F344" i="5"/>
  <c r="I330" i="5"/>
  <c r="H324" i="5"/>
  <c r="E324" i="5"/>
  <c r="C292" i="5"/>
  <c r="F291" i="5"/>
  <c r="G291" i="5"/>
  <c r="F290" i="5"/>
  <c r="G290" i="5"/>
  <c r="I272" i="5"/>
  <c r="I271" i="5"/>
  <c r="I270" i="5"/>
  <c r="I269" i="5"/>
  <c r="I273" i="5"/>
  <c r="E263" i="5"/>
  <c r="H262" i="5"/>
  <c r="G262" i="5"/>
  <c r="I262" i="5"/>
  <c r="H261" i="5"/>
  <c r="G261" i="5"/>
  <c r="H260" i="5"/>
  <c r="G260" i="5"/>
  <c r="H259" i="5"/>
  <c r="H263" i="5"/>
  <c r="G259" i="5"/>
  <c r="I237" i="5"/>
  <c r="F237" i="5"/>
  <c r="I236" i="5"/>
  <c r="I238" i="5"/>
  <c r="F236" i="5"/>
  <c r="F238" i="5"/>
  <c r="I222" i="5"/>
  <c r="F222" i="5"/>
  <c r="I221" i="5"/>
  <c r="I223" i="5"/>
  <c r="F221" i="5"/>
  <c r="F223" i="5"/>
  <c r="E205" i="5"/>
  <c r="C205" i="5"/>
  <c r="H204" i="5"/>
  <c r="H203" i="5"/>
  <c r="I203" i="5"/>
  <c r="I205" i="5"/>
  <c r="G248" i="5"/>
  <c r="C187" i="5"/>
  <c r="H186" i="5"/>
  <c r="E186" i="5"/>
  <c r="I186" i="5"/>
  <c r="H185" i="5"/>
  <c r="E185" i="5"/>
  <c r="H184" i="5"/>
  <c r="E184" i="5"/>
  <c r="G166" i="5"/>
  <c r="E166" i="5"/>
  <c r="G165" i="5"/>
  <c r="E165" i="5"/>
  <c r="G164" i="5"/>
  <c r="E164" i="5"/>
  <c r="G163" i="5"/>
  <c r="G167" i="5"/>
  <c r="E163" i="5"/>
  <c r="E167" i="5"/>
  <c r="G155" i="5"/>
  <c r="F155" i="5"/>
  <c r="H154" i="5"/>
  <c r="I154" i="5"/>
  <c r="E154" i="5"/>
  <c r="H153" i="5"/>
  <c r="I153" i="5"/>
  <c r="E153" i="5"/>
  <c r="H152" i="5"/>
  <c r="I152" i="5"/>
  <c r="E152" i="5"/>
  <c r="H151" i="5"/>
  <c r="I151" i="5"/>
  <c r="I155" i="5"/>
  <c r="E151" i="5"/>
  <c r="I140" i="5"/>
  <c r="H139" i="5"/>
  <c r="E139" i="5"/>
  <c r="H138" i="5"/>
  <c r="H140" i="5"/>
  <c r="E138" i="5"/>
  <c r="E140" i="5"/>
  <c r="J140" i="5"/>
  <c r="I130" i="5"/>
  <c r="H129" i="5"/>
  <c r="E129" i="5"/>
  <c r="H128" i="5"/>
  <c r="H130" i="5"/>
  <c r="J130" i="5"/>
  <c r="I173" i="5"/>
  <c r="E128" i="5"/>
  <c r="I121" i="5"/>
  <c r="H120" i="5"/>
  <c r="H119" i="5"/>
  <c r="H121" i="5"/>
  <c r="G113" i="5"/>
  <c r="F113" i="5"/>
  <c r="D113" i="5"/>
  <c r="C113" i="5"/>
  <c r="H112" i="5"/>
  <c r="E112" i="5"/>
  <c r="H111" i="5"/>
  <c r="E111" i="5"/>
  <c r="G102" i="5"/>
  <c r="F101" i="5"/>
  <c r="F100" i="5"/>
  <c r="F102" i="5"/>
  <c r="I77" i="5"/>
  <c r="F77" i="5"/>
  <c r="E77" i="5"/>
  <c r="D77" i="5"/>
  <c r="G76" i="5"/>
  <c r="C76" i="5"/>
  <c r="J77" i="5"/>
  <c r="C75" i="5"/>
  <c r="C77" i="5"/>
  <c r="I55" i="5"/>
  <c r="I54" i="5"/>
  <c r="I56" i="5"/>
  <c r="E41" i="5"/>
  <c r="E40" i="5"/>
  <c r="E42" i="5"/>
  <c r="E26" i="5"/>
  <c r="G26" i="5"/>
  <c r="E25" i="5"/>
  <c r="G25" i="5"/>
  <c r="G27" i="5"/>
  <c r="D17" i="5"/>
  <c r="D263" i="5"/>
  <c r="C17" i="5"/>
  <c r="E16" i="5"/>
  <c r="E15" i="5"/>
  <c r="E14" i="5"/>
  <c r="E13" i="5"/>
  <c r="C403" i="5"/>
  <c r="H401" i="5"/>
  <c r="H403" i="5"/>
  <c r="J412" i="5"/>
  <c r="G415" i="5"/>
  <c r="G417" i="5"/>
  <c r="D486" i="5"/>
  <c r="G412" i="5"/>
  <c r="H77" i="5"/>
  <c r="G77" i="5"/>
  <c r="G75" i="5"/>
  <c r="I324" i="5"/>
  <c r="J330" i="5"/>
  <c r="E335" i="5"/>
  <c r="I412" i="5"/>
  <c r="E155" i="5"/>
  <c r="J222" i="5"/>
  <c r="I261" i="5"/>
  <c r="J271" i="5"/>
  <c r="H205" i="5"/>
  <c r="J236" i="5"/>
  <c r="E113" i="5"/>
  <c r="J221" i="5"/>
  <c r="J223" i="5"/>
  <c r="D488" i="5"/>
  <c r="H380" i="5"/>
  <c r="H113" i="5"/>
  <c r="J121" i="5"/>
  <c r="J364" i="5"/>
  <c r="H187" i="5"/>
  <c r="I184" i="5"/>
  <c r="I204" i="5"/>
  <c r="J237" i="5"/>
  <c r="J363" i="5"/>
  <c r="I259" i="5"/>
  <c r="J269" i="5"/>
  <c r="I185" i="5"/>
  <c r="I187" i="5"/>
  <c r="G247" i="5"/>
  <c r="G250" i="5"/>
  <c r="D481" i="5"/>
  <c r="E187" i="5"/>
  <c r="G263" i="5"/>
  <c r="I260" i="5"/>
  <c r="E27" i="5"/>
  <c r="J238" i="5"/>
  <c r="G249" i="5"/>
  <c r="C263" i="5"/>
  <c r="E17" i="5"/>
  <c r="H311" i="5"/>
  <c r="E130" i="5"/>
  <c r="I290" i="5"/>
  <c r="J270" i="5"/>
  <c r="I263" i="5"/>
  <c r="J272" i="5"/>
  <c r="J273" i="5"/>
  <c r="H298" i="5"/>
  <c r="I291" i="5"/>
  <c r="I292" i="5"/>
  <c r="H299" i="5"/>
  <c r="G292" i="5"/>
  <c r="D520" i="5"/>
  <c r="D521" i="5"/>
  <c r="E510" i="5"/>
  <c r="D528" i="5"/>
  <c r="D529" i="5"/>
  <c r="G449" i="5"/>
  <c r="D487" i="5"/>
  <c r="H314" i="5"/>
  <c r="H315" i="5"/>
  <c r="J84" i="5"/>
  <c r="D91" i="5"/>
  <c r="I27" i="5"/>
  <c r="D88" i="5"/>
  <c r="J155" i="5"/>
  <c r="H316" i="5"/>
  <c r="G42" i="5"/>
  <c r="D89" i="5"/>
  <c r="H102" i="5"/>
  <c r="I172" i="5"/>
  <c r="J69" i="5"/>
  <c r="D90" i="5"/>
  <c r="H167" i="5"/>
  <c r="H312" i="5"/>
  <c r="H317" i="5"/>
  <c r="E334" i="5"/>
  <c r="E336" i="5"/>
  <c r="D483" i="5"/>
  <c r="H313" i="5"/>
  <c r="I174" i="5"/>
  <c r="H300" i="5"/>
  <c r="D482" i="5"/>
  <c r="D92" i="5"/>
  <c r="I171" i="5"/>
  <c r="I175" i="5"/>
  <c r="D480" i="5"/>
  <c r="D491" i="5"/>
  <c r="D523" i="5"/>
  <c r="D531" i="5"/>
  <c r="D534" i="5"/>
</calcChain>
</file>

<file path=xl/sharedStrings.xml><?xml version="1.0" encoding="utf-8"?>
<sst xmlns="http://schemas.openxmlformats.org/spreadsheetml/2006/main" count="912" uniqueCount="604">
  <si>
    <t>③農家での削</t>
    <rPh sb="1" eb="3">
      <t>ノウカ</t>
    </rPh>
    <rPh sb="5" eb="6">
      <t>サクゲン</t>
    </rPh>
    <phoneticPr fontId="3"/>
  </si>
  <si>
    <t>④労賃単価</t>
    <rPh sb="1" eb="3">
      <t>ロウチン</t>
    </rPh>
    <rPh sb="3" eb="5">
      <t>タンカ</t>
    </rPh>
    <phoneticPr fontId="3"/>
  </si>
  <si>
    <t>⑤農家での労</t>
    <rPh sb="1" eb="3">
      <t>ノウカ</t>
    </rPh>
    <rPh sb="5" eb="6">
      <t>ロウドウ</t>
    </rPh>
    <phoneticPr fontId="3"/>
  </si>
  <si>
    <t>⑦導入施設運営</t>
    <rPh sb="1" eb="3">
      <t>ドウニュウ</t>
    </rPh>
    <rPh sb="3" eb="5">
      <t>シセツ</t>
    </rPh>
    <rPh sb="5" eb="7">
      <t>ウンエイ</t>
    </rPh>
    <phoneticPr fontId="3"/>
  </si>
  <si>
    <t>年効果額</t>
    <rPh sb="0" eb="1">
      <t>ネン</t>
    </rPh>
    <rPh sb="1" eb="4">
      <t>コウカガク</t>
    </rPh>
    <phoneticPr fontId="3"/>
  </si>
  <si>
    <t>作業種類・</t>
    <rPh sb="0" eb="2">
      <t>サギョウ</t>
    </rPh>
    <rPh sb="2" eb="4">
      <t>シュルイ</t>
    </rPh>
    <phoneticPr fontId="3"/>
  </si>
  <si>
    <t>に係る削減労働</t>
    <rPh sb="1" eb="2">
      <t>カカ</t>
    </rPh>
    <rPh sb="3" eb="5">
      <t>サクゲン</t>
    </rPh>
    <rPh sb="5" eb="7">
      <t>ロウドウ</t>
    </rPh>
    <phoneticPr fontId="3"/>
  </si>
  <si>
    <t xml:space="preserve">  減労働時間</t>
    <rPh sb="2" eb="3">
      <t>サクゲン</t>
    </rPh>
    <rPh sb="3" eb="5">
      <t>ロウドウ</t>
    </rPh>
    <rPh sb="5" eb="7">
      <t>ジカン</t>
    </rPh>
    <phoneticPr fontId="3"/>
  </si>
  <si>
    <t xml:space="preserve">働費の増減額 </t>
    <rPh sb="0" eb="2">
      <t>ロウドウヒ</t>
    </rPh>
    <rPh sb="3" eb="5">
      <t>ゾウゲン</t>
    </rPh>
    <rPh sb="5" eb="6">
      <t>ガク</t>
    </rPh>
    <phoneticPr fontId="3"/>
  </si>
  <si>
    <t>　に係る人件費</t>
    <rPh sb="2" eb="3">
      <t>カカ</t>
    </rPh>
    <rPh sb="4" eb="6">
      <t>ジンケンヒ</t>
    </rPh>
    <rPh sb="6" eb="7">
      <t>ヒ</t>
    </rPh>
    <phoneticPr fontId="3"/>
  </si>
  <si>
    <t>規模階層</t>
    <rPh sb="0" eb="2">
      <t>キボ</t>
    </rPh>
    <rPh sb="2" eb="4">
      <t>カイソウ</t>
    </rPh>
    <phoneticPr fontId="3"/>
  </si>
  <si>
    <t>時間</t>
    <rPh sb="0" eb="2">
      <t>ジカン</t>
    </rPh>
    <phoneticPr fontId="3"/>
  </si>
  <si>
    <t>（⑤+⑥）*ｋ-⑦</t>
  </si>
  <si>
    <t xml:space="preserve">  （円／hr）</t>
    <rPh sb="3" eb="4">
      <t>エン</t>
    </rPh>
    <phoneticPr fontId="3"/>
  </si>
  <si>
    <t xml:space="preserve">  （千円）</t>
    <rPh sb="3" eb="4">
      <t>セン</t>
    </rPh>
    <rPh sb="4" eb="5">
      <t>エン</t>
    </rPh>
    <phoneticPr fontId="3"/>
  </si>
  <si>
    <t xml:space="preserve">     （千円）</t>
    <rPh sb="6" eb="7">
      <t>セン</t>
    </rPh>
    <rPh sb="7" eb="8">
      <t>エン</t>
    </rPh>
    <phoneticPr fontId="3"/>
  </si>
  <si>
    <t>　　（千円）</t>
    <rPh sb="3" eb="5">
      <t>センエン</t>
    </rPh>
    <phoneticPr fontId="3"/>
  </si>
  <si>
    <t>　　　合計</t>
    <rPh sb="3" eb="5">
      <t>ゴウケイ</t>
    </rPh>
    <phoneticPr fontId="3"/>
  </si>
  <si>
    <t>③’農家での削減労働時間計</t>
    <rPh sb="2" eb="4">
      <t>ノウカ</t>
    </rPh>
    <rPh sb="6" eb="8">
      <t>サクゲン</t>
    </rPh>
    <rPh sb="8" eb="10">
      <t>ロウドウ</t>
    </rPh>
    <rPh sb="10" eb="12">
      <t>ジカン</t>
    </rPh>
    <rPh sb="12" eb="13">
      <t>ケイ</t>
    </rPh>
    <phoneticPr fontId="3"/>
  </si>
  <si>
    <t>⑥既存共同施設</t>
    <rPh sb="1" eb="3">
      <t>キゾン</t>
    </rPh>
    <rPh sb="3" eb="5">
      <t>キョウドウ</t>
    </rPh>
    <rPh sb="5" eb="7">
      <t>シセツ</t>
    </rPh>
    <phoneticPr fontId="3"/>
  </si>
  <si>
    <t>　運営に係る人</t>
    <rPh sb="1" eb="3">
      <t>ウンエイ</t>
    </rPh>
    <rPh sb="4" eb="5">
      <t>カカ</t>
    </rPh>
    <rPh sb="6" eb="7">
      <t>ジン</t>
    </rPh>
    <phoneticPr fontId="3"/>
  </si>
  <si>
    <t xml:space="preserve">  件費（千円）</t>
    <rPh sb="2" eb="3">
      <t>ケン</t>
    </rPh>
    <rPh sb="3" eb="4">
      <t>ヒ</t>
    </rPh>
    <rPh sb="5" eb="7">
      <t>センエン</t>
    </rPh>
    <phoneticPr fontId="3"/>
  </si>
  <si>
    <t>　　　ⅱ　光熱動力費</t>
    <rPh sb="5" eb="7">
      <t>コウネツ</t>
    </rPh>
    <rPh sb="7" eb="10">
      <t>ドウリョクヒ</t>
    </rPh>
    <phoneticPr fontId="3"/>
  </si>
  <si>
    <t>②事業前作付</t>
    <rPh sb="1" eb="3">
      <t>ジギョウ</t>
    </rPh>
    <rPh sb="3" eb="4">
      <t>ゼン</t>
    </rPh>
    <rPh sb="4" eb="6">
      <t>サクツ</t>
    </rPh>
    <phoneticPr fontId="3"/>
  </si>
  <si>
    <t>⑤導入施設運</t>
    <rPh sb="1" eb="3">
      <t>ドウニュウ</t>
    </rPh>
    <rPh sb="3" eb="5">
      <t>シセツ</t>
    </rPh>
    <rPh sb="5" eb="6">
      <t>ウン</t>
    </rPh>
    <phoneticPr fontId="3"/>
  </si>
  <si>
    <t>年効果額</t>
    <rPh sb="0" eb="4">
      <t>ネンコウカガク</t>
    </rPh>
    <phoneticPr fontId="3"/>
  </si>
  <si>
    <t>　に係る削除光</t>
    <rPh sb="2" eb="3">
      <t>カカ</t>
    </rPh>
    <rPh sb="4" eb="6">
      <t>サクジョ</t>
    </rPh>
    <rPh sb="6" eb="7">
      <t>ヒカリ</t>
    </rPh>
    <phoneticPr fontId="3"/>
  </si>
  <si>
    <t xml:space="preserve"> 面積</t>
    <rPh sb="1" eb="3">
      <t>メンセキ</t>
    </rPh>
    <phoneticPr fontId="3"/>
  </si>
  <si>
    <t xml:space="preserve"> 減光熱動力費</t>
    <rPh sb="1" eb="2">
      <t>サクゲン</t>
    </rPh>
    <rPh sb="2" eb="4">
      <t>コウネツ</t>
    </rPh>
    <rPh sb="4" eb="6">
      <t>ドウリョク</t>
    </rPh>
    <rPh sb="6" eb="7">
      <t>ヒ</t>
    </rPh>
    <phoneticPr fontId="3"/>
  </si>
  <si>
    <t>　営に係る光</t>
    <rPh sb="1" eb="2">
      <t>エイ</t>
    </rPh>
    <rPh sb="3" eb="4">
      <t>カカ</t>
    </rPh>
    <rPh sb="5" eb="6">
      <t>ヒカリ</t>
    </rPh>
    <phoneticPr fontId="3"/>
  </si>
  <si>
    <t>　熱力費</t>
    <rPh sb="1" eb="2">
      <t>ネツ</t>
    </rPh>
    <rPh sb="2" eb="3">
      <t>チカラ</t>
    </rPh>
    <rPh sb="3" eb="4">
      <t>ヒ</t>
    </rPh>
    <phoneticPr fontId="3"/>
  </si>
  <si>
    <t>　熱動力費</t>
    <rPh sb="1" eb="2">
      <t>ネツ</t>
    </rPh>
    <rPh sb="2" eb="4">
      <t>ドウリョク</t>
    </rPh>
    <rPh sb="4" eb="5">
      <t>ヒ</t>
    </rPh>
    <phoneticPr fontId="3"/>
  </si>
  <si>
    <t>（③’+④）*</t>
  </si>
  <si>
    <t>（円/10a）</t>
    <rPh sb="1" eb="2">
      <t>エン</t>
    </rPh>
    <phoneticPr fontId="3"/>
  </si>
  <si>
    <t xml:space="preserve">  (千円)</t>
    <rPh sb="3" eb="4">
      <t>セン</t>
    </rPh>
    <rPh sb="4" eb="5">
      <t>エン</t>
    </rPh>
    <phoneticPr fontId="3"/>
  </si>
  <si>
    <t xml:space="preserve">  （千円）</t>
    <rPh sb="3" eb="5">
      <t>センエン</t>
    </rPh>
    <phoneticPr fontId="3"/>
  </si>
  <si>
    <t>　　 合　計</t>
    <rPh sb="3" eb="6">
      <t>ゴウケイ</t>
    </rPh>
    <phoneticPr fontId="3"/>
  </si>
  <si>
    <t>③’農家での削減光熱動力費計</t>
    <rPh sb="2" eb="4">
      <t>ノウカ</t>
    </rPh>
    <rPh sb="6" eb="8">
      <t>サクゲン</t>
    </rPh>
    <rPh sb="8" eb="10">
      <t>コウネツ</t>
    </rPh>
    <rPh sb="10" eb="13">
      <t>ドウリョクヒ</t>
    </rPh>
    <rPh sb="13" eb="14">
      <t>ケイ</t>
    </rPh>
    <phoneticPr fontId="3"/>
  </si>
  <si>
    <t>④既存共同施設</t>
    <rPh sb="1" eb="3">
      <t>キゾン</t>
    </rPh>
    <rPh sb="3" eb="4">
      <t>キョウ</t>
    </rPh>
    <rPh sb="4" eb="5">
      <t>ドウ</t>
    </rPh>
    <rPh sb="5" eb="7">
      <t>シセツ</t>
    </rPh>
    <phoneticPr fontId="3"/>
  </si>
  <si>
    <t>運営に係る光熱</t>
    <rPh sb="0" eb="1">
      <t>ウン</t>
    </rPh>
    <rPh sb="1" eb="2">
      <t>エイ</t>
    </rPh>
    <rPh sb="3" eb="4">
      <t>カカ</t>
    </rPh>
    <rPh sb="5" eb="7">
      <t>コウネツ</t>
    </rPh>
    <phoneticPr fontId="3"/>
  </si>
  <si>
    <t>動力費（千円）</t>
    <rPh sb="0" eb="3">
      <t>ドウリョクヒ</t>
    </rPh>
    <rPh sb="4" eb="6">
      <t>センエン</t>
    </rPh>
    <phoneticPr fontId="3"/>
  </si>
  <si>
    <t>　　　ⅲ　諸資材費</t>
    <rPh sb="5" eb="6">
      <t>ショ</t>
    </rPh>
    <rPh sb="6" eb="9">
      <t>シザイヒ</t>
    </rPh>
    <phoneticPr fontId="3"/>
  </si>
  <si>
    <t>①農家での作業に係る削減諸資材費</t>
    <rPh sb="1" eb="2">
      <t>ノウカ</t>
    </rPh>
    <rPh sb="2" eb="3">
      <t>ノウカ</t>
    </rPh>
    <rPh sb="5" eb="7">
      <t>サギョウ</t>
    </rPh>
    <rPh sb="8" eb="9">
      <t>カカ</t>
    </rPh>
    <rPh sb="10" eb="12">
      <t>サクゲン</t>
    </rPh>
    <rPh sb="12" eb="13">
      <t>ショ</t>
    </rPh>
    <rPh sb="13" eb="16">
      <t>シザイヒ</t>
    </rPh>
    <phoneticPr fontId="3"/>
  </si>
  <si>
    <t>②事業実施前</t>
    <rPh sb="1" eb="3">
      <t>ジギョウ</t>
    </rPh>
    <rPh sb="3" eb="5">
      <t>ジッシ</t>
    </rPh>
    <rPh sb="5" eb="6">
      <t>マエ</t>
    </rPh>
    <phoneticPr fontId="3"/>
  </si>
  <si>
    <t>⑤導入施設運営に</t>
    <rPh sb="1" eb="3">
      <t>ドウニュウ</t>
    </rPh>
    <rPh sb="3" eb="5">
      <t>シセツ</t>
    </rPh>
    <rPh sb="5" eb="7">
      <t>ウンエイ</t>
    </rPh>
    <phoneticPr fontId="3"/>
  </si>
  <si>
    <t xml:space="preserve"> 袋・箱代</t>
    <rPh sb="1" eb="2">
      <t>フクロ</t>
    </rPh>
    <rPh sb="3" eb="4">
      <t>ハコ</t>
    </rPh>
    <rPh sb="4" eb="5">
      <t>ダイ</t>
    </rPh>
    <phoneticPr fontId="3"/>
  </si>
  <si>
    <t xml:space="preserve">  肥料費</t>
    <rPh sb="2" eb="4">
      <t>ヒリョウ</t>
    </rPh>
    <rPh sb="4" eb="5">
      <t>ヒ</t>
    </rPh>
    <phoneticPr fontId="3"/>
  </si>
  <si>
    <t>農薬費</t>
    <rPh sb="0" eb="2">
      <t>ノウヤク</t>
    </rPh>
    <rPh sb="2" eb="3">
      <t>ヒ</t>
    </rPh>
    <phoneticPr fontId="3"/>
  </si>
  <si>
    <t xml:space="preserve"> その他</t>
    <rPh sb="1" eb="4">
      <t>ソノタ</t>
    </rPh>
    <phoneticPr fontId="3"/>
  </si>
  <si>
    <t>　作付面績</t>
    <rPh sb="1" eb="3">
      <t>サクツ</t>
    </rPh>
    <rPh sb="3" eb="4">
      <t>メン</t>
    </rPh>
    <rPh sb="4" eb="5">
      <t>セキ</t>
    </rPh>
    <phoneticPr fontId="3"/>
  </si>
  <si>
    <t xml:space="preserve"> 減諸資材費</t>
    <rPh sb="1" eb="2">
      <t>サクゲン</t>
    </rPh>
    <rPh sb="2" eb="3">
      <t>ショ</t>
    </rPh>
    <rPh sb="3" eb="6">
      <t>シザイヒ</t>
    </rPh>
    <phoneticPr fontId="3"/>
  </si>
  <si>
    <t>　係る諸資材費</t>
    <rPh sb="1" eb="2">
      <t>カカ</t>
    </rPh>
    <rPh sb="3" eb="4">
      <t>ショ</t>
    </rPh>
    <rPh sb="4" eb="7">
      <t>シザイヒ</t>
    </rPh>
    <phoneticPr fontId="3"/>
  </si>
  <si>
    <t xml:space="preserve"> （円/10a）</t>
    <rPh sb="2" eb="3">
      <t>エン</t>
    </rPh>
    <phoneticPr fontId="3"/>
  </si>
  <si>
    <t xml:space="preserve"> (千円)</t>
    <rPh sb="2" eb="3">
      <t>セン</t>
    </rPh>
    <rPh sb="3" eb="4">
      <t>エン</t>
    </rPh>
    <phoneticPr fontId="3"/>
  </si>
  <si>
    <t xml:space="preserve"> （千円）</t>
    <rPh sb="2" eb="4">
      <t>センエン</t>
    </rPh>
    <phoneticPr fontId="3"/>
  </si>
  <si>
    <t>③’農家での削減諸資材費計</t>
    <rPh sb="2" eb="4">
      <t>ノウカ</t>
    </rPh>
    <rPh sb="6" eb="8">
      <t>サクゲン</t>
    </rPh>
    <rPh sb="8" eb="9">
      <t>ショ</t>
    </rPh>
    <rPh sb="9" eb="12">
      <t>シザイヒ</t>
    </rPh>
    <rPh sb="12" eb="13">
      <t>ケイ</t>
    </rPh>
    <phoneticPr fontId="3"/>
  </si>
  <si>
    <t>④既存共同施設</t>
    <rPh sb="1" eb="3">
      <t>キゾン</t>
    </rPh>
    <rPh sb="3" eb="5">
      <t>キョウドウ</t>
    </rPh>
    <rPh sb="5" eb="7">
      <t>シセツ</t>
    </rPh>
    <phoneticPr fontId="3"/>
  </si>
  <si>
    <t>運営に係る諸資</t>
    <rPh sb="0" eb="2">
      <t>ウンエイ</t>
    </rPh>
    <rPh sb="3" eb="4">
      <t>カカ</t>
    </rPh>
    <rPh sb="5" eb="6">
      <t>ショ</t>
    </rPh>
    <rPh sb="6" eb="7">
      <t>シ</t>
    </rPh>
    <phoneticPr fontId="3"/>
  </si>
  <si>
    <t>材費  （千円）</t>
    <rPh sb="0" eb="1">
      <t>ザイ</t>
    </rPh>
    <rPh sb="1" eb="2">
      <t>ヒ</t>
    </rPh>
    <rPh sb="5" eb="7">
      <t>センエン</t>
    </rPh>
    <phoneticPr fontId="3"/>
  </si>
  <si>
    <t>（③’+④）*ｋ-⑤</t>
  </si>
  <si>
    <t>　　ⅳ　維持管理費</t>
    <rPh sb="4" eb="6">
      <t>イジ</t>
    </rPh>
    <rPh sb="6" eb="8">
      <t>カンリ</t>
    </rPh>
    <rPh sb="8" eb="9">
      <t>ヒ</t>
    </rPh>
    <phoneticPr fontId="3"/>
  </si>
  <si>
    <t>①農家での作業に係る削減維持管理費</t>
    <rPh sb="1" eb="3">
      <t>ノウカ</t>
    </rPh>
    <rPh sb="5" eb="7">
      <t>サギョウ</t>
    </rPh>
    <rPh sb="8" eb="9">
      <t>カカ</t>
    </rPh>
    <rPh sb="10" eb="12">
      <t>サクゲン</t>
    </rPh>
    <rPh sb="12" eb="14">
      <t>イジ</t>
    </rPh>
    <rPh sb="14" eb="16">
      <t>カンリ</t>
    </rPh>
    <rPh sb="16" eb="17">
      <t>ヒ</t>
    </rPh>
    <phoneticPr fontId="3"/>
  </si>
  <si>
    <t>③導入施設の維持管理費</t>
    <rPh sb="1" eb="3">
      <t>ドウニュウ</t>
    </rPh>
    <rPh sb="3" eb="5">
      <t>シセツ</t>
    </rPh>
    <rPh sb="6" eb="8">
      <t>イジ</t>
    </rPh>
    <rPh sb="8" eb="11">
      <t>カンリヒ</t>
    </rPh>
    <phoneticPr fontId="3"/>
  </si>
  <si>
    <t>維持修繕費</t>
    <rPh sb="0" eb="2">
      <t>イジ</t>
    </rPh>
    <rPh sb="2" eb="4">
      <t>シュウゼン</t>
    </rPh>
    <rPh sb="4" eb="5">
      <t>ヒ</t>
    </rPh>
    <phoneticPr fontId="3"/>
  </si>
  <si>
    <t>施設保守経費</t>
    <rPh sb="0" eb="2">
      <t>シセツ</t>
    </rPh>
    <rPh sb="2" eb="4">
      <t>ホシュ</t>
    </rPh>
    <rPh sb="4" eb="6">
      <t>ケイヒ</t>
    </rPh>
    <phoneticPr fontId="3"/>
  </si>
  <si>
    <t>その他</t>
    <rPh sb="2" eb="3">
      <t>タ</t>
    </rPh>
    <phoneticPr fontId="3"/>
  </si>
  <si>
    <t>（千円）</t>
    <rPh sb="1" eb="3">
      <t>センエン</t>
    </rPh>
    <phoneticPr fontId="3"/>
  </si>
  <si>
    <t>　　合　　計</t>
    <rPh sb="2" eb="3">
      <t>ゴウ</t>
    </rPh>
    <rPh sb="5" eb="6">
      <t>ケイ</t>
    </rPh>
    <phoneticPr fontId="3"/>
  </si>
  <si>
    <t>②既存共同施設</t>
    <rPh sb="1" eb="3">
      <t>キゾン</t>
    </rPh>
    <rPh sb="3" eb="5">
      <t>キョウドウ</t>
    </rPh>
    <rPh sb="5" eb="7">
      <t>シセツ</t>
    </rPh>
    <phoneticPr fontId="3"/>
  </si>
  <si>
    <t>年効果額</t>
    <rPh sb="0" eb="3">
      <t>ネンコウカ</t>
    </rPh>
    <rPh sb="3" eb="4">
      <t>ガク</t>
    </rPh>
    <phoneticPr fontId="3"/>
  </si>
  <si>
    <t>　の維持管理費</t>
    <rPh sb="2" eb="4">
      <t>イジ</t>
    </rPh>
    <rPh sb="4" eb="7">
      <t>カンリヒ</t>
    </rPh>
    <phoneticPr fontId="3"/>
  </si>
  <si>
    <t>（①＋②）*k－③</t>
  </si>
  <si>
    <t>（単位：千円）</t>
    <rPh sb="1" eb="3">
      <t>タンイ</t>
    </rPh>
    <rPh sb="4" eb="6">
      <t>センエン</t>
    </rPh>
    <phoneticPr fontId="3"/>
  </si>
  <si>
    <t>　ⅰ　労働費節減効果</t>
    <rPh sb="3" eb="6">
      <t>ロウドウヒ</t>
    </rPh>
    <rPh sb="6" eb="8">
      <t>セツゲン</t>
    </rPh>
    <rPh sb="8" eb="10">
      <t>コウカ</t>
    </rPh>
    <phoneticPr fontId="3"/>
  </si>
  <si>
    <t>　ⅱ　光熱動力費節減効果</t>
    <rPh sb="3" eb="5">
      <t>コウネツ</t>
    </rPh>
    <rPh sb="5" eb="8">
      <t>ドウリョクヒ</t>
    </rPh>
    <rPh sb="8" eb="10">
      <t>セツゲン</t>
    </rPh>
    <rPh sb="10" eb="12">
      <t>コウカ</t>
    </rPh>
    <phoneticPr fontId="3"/>
  </si>
  <si>
    <t>　ⅲ　諸資材費節減効果</t>
    <rPh sb="3" eb="4">
      <t>ショ</t>
    </rPh>
    <rPh sb="4" eb="7">
      <t>シザイヒ</t>
    </rPh>
    <rPh sb="7" eb="9">
      <t>セツゲン</t>
    </rPh>
    <rPh sb="9" eb="11">
      <t>コウカ</t>
    </rPh>
    <phoneticPr fontId="3"/>
  </si>
  <si>
    <t>　ⅳ　維持管理節減効果</t>
    <rPh sb="3" eb="5">
      <t>イジ</t>
    </rPh>
    <rPh sb="5" eb="7">
      <t>カンリ</t>
    </rPh>
    <rPh sb="7" eb="9">
      <t>セツゲン</t>
    </rPh>
    <rPh sb="9" eb="11">
      <t>コウカ</t>
    </rPh>
    <phoneticPr fontId="3"/>
  </si>
  <si>
    <t>　　　計</t>
    <rPh sb="3" eb="4">
      <t>ケイ</t>
    </rPh>
    <phoneticPr fontId="3"/>
  </si>
  <si>
    <t>　　　（農業廃棄物処理施設の場合）</t>
    <rPh sb="4" eb="6">
      <t>ノウギョウ</t>
    </rPh>
    <rPh sb="6" eb="9">
      <t>ハイキブツ</t>
    </rPh>
    <rPh sb="9" eb="11">
      <t>ショリ</t>
    </rPh>
    <rPh sb="11" eb="13">
      <t>シセツ</t>
    </rPh>
    <rPh sb="14" eb="16">
      <t>バアイ</t>
    </rPh>
    <phoneticPr fontId="3"/>
  </si>
  <si>
    <t>③事業実施前</t>
    <rPh sb="1" eb="3">
      <t>ジギョウ</t>
    </rPh>
    <rPh sb="3" eb="5">
      <t>ジッシ</t>
    </rPh>
    <rPh sb="5" eb="6">
      <t>マエ</t>
    </rPh>
    <phoneticPr fontId="3"/>
  </si>
  <si>
    <t>④事業実施前</t>
    <rPh sb="1" eb="3">
      <t>ジギョウ</t>
    </rPh>
    <rPh sb="3" eb="5">
      <t>ジッシ</t>
    </rPh>
    <rPh sb="5" eb="6">
      <t>マエ</t>
    </rPh>
    <phoneticPr fontId="3"/>
  </si>
  <si>
    <t>⑤新施設運営</t>
    <rPh sb="1" eb="2">
      <t>シン</t>
    </rPh>
    <rPh sb="2" eb="4">
      <t>シセツ</t>
    </rPh>
    <rPh sb="4" eb="6">
      <t>ウンエイ</t>
    </rPh>
    <phoneticPr fontId="3"/>
  </si>
  <si>
    <t>年効果額</t>
    <rPh sb="0" eb="1">
      <t>ネン</t>
    </rPh>
    <rPh sb="1" eb="3">
      <t>コウカ</t>
    </rPh>
    <rPh sb="3" eb="4">
      <t>ガク</t>
    </rPh>
    <phoneticPr fontId="3"/>
  </si>
  <si>
    <t>作　目</t>
    <rPh sb="0" eb="1">
      <t>サク</t>
    </rPh>
    <rPh sb="2" eb="3">
      <t>メ</t>
    </rPh>
    <phoneticPr fontId="3"/>
  </si>
  <si>
    <t xml:space="preserve">  の処理単価</t>
    <rPh sb="3" eb="5">
      <t>ショリ</t>
    </rPh>
    <rPh sb="5" eb="7">
      <t>タンカ</t>
    </rPh>
    <phoneticPr fontId="3"/>
  </si>
  <si>
    <t xml:space="preserve">  の輸送単価</t>
    <rPh sb="3" eb="5">
      <t>ユソウ</t>
    </rPh>
    <rPh sb="5" eb="7">
      <t>タンカ</t>
    </rPh>
    <phoneticPr fontId="3"/>
  </si>
  <si>
    <t xml:space="preserve">  の処理量</t>
    <rPh sb="3" eb="5">
      <t>ショリ</t>
    </rPh>
    <rPh sb="5" eb="6">
      <t>リョウ</t>
    </rPh>
    <phoneticPr fontId="3"/>
  </si>
  <si>
    <t>（千円/ t ）</t>
    <rPh sb="1" eb="2">
      <t>セン</t>
    </rPh>
    <rPh sb="2" eb="3">
      <t>エン</t>
    </rPh>
    <phoneticPr fontId="3"/>
  </si>
  <si>
    <t>（千円/ t ）</t>
    <rPh sb="1" eb="3">
      <t>センエン</t>
    </rPh>
    <phoneticPr fontId="3"/>
  </si>
  <si>
    <t>（千円）</t>
    <rPh sb="1" eb="2">
      <t>セン</t>
    </rPh>
    <rPh sb="2" eb="3">
      <t>エン</t>
    </rPh>
    <phoneticPr fontId="3"/>
  </si>
  <si>
    <t>合　計</t>
    <rPh sb="0" eb="3">
      <t>ゴウケイ</t>
    </rPh>
    <phoneticPr fontId="3"/>
  </si>
  <si>
    <t>④’事業実施前のコスト計</t>
    <rPh sb="2" eb="4">
      <t>ジギョウ</t>
    </rPh>
    <rPh sb="4" eb="6">
      <t>ジッシ</t>
    </rPh>
    <rPh sb="6" eb="7">
      <t>マエ</t>
    </rPh>
    <rPh sb="11" eb="12">
      <t>ケイ</t>
    </rPh>
    <phoneticPr fontId="3"/>
  </si>
  <si>
    <t>　　　　　（有機物供給施設の場合）</t>
    <rPh sb="6" eb="9">
      <t>ユウキブツ</t>
    </rPh>
    <rPh sb="9" eb="11">
      <t>キョウキュウ</t>
    </rPh>
    <rPh sb="11" eb="13">
      <t>シセツ</t>
    </rPh>
    <rPh sb="14" eb="16">
      <t>バアイ</t>
    </rPh>
    <phoneticPr fontId="3"/>
  </si>
  <si>
    <t>　　　　　　　　肥料削減</t>
    <rPh sb="8" eb="10">
      <t>ヒリョウ</t>
    </rPh>
    <rPh sb="10" eb="12">
      <t>サクゲン</t>
    </rPh>
    <phoneticPr fontId="3"/>
  </si>
  <si>
    <t>　　　　　　　　土壌改良資材削減</t>
    <rPh sb="8" eb="10">
      <t>ドジョウ</t>
    </rPh>
    <rPh sb="10" eb="12">
      <t>カイリョウ</t>
    </rPh>
    <rPh sb="12" eb="14">
      <t>シザイ</t>
    </rPh>
    <rPh sb="14" eb="16">
      <t>サクゲン</t>
    </rPh>
    <phoneticPr fontId="3"/>
  </si>
  <si>
    <t>　　　　　 　たい肥投入増加</t>
    <rPh sb="9" eb="10">
      <t>タイヒ</t>
    </rPh>
    <rPh sb="10" eb="12">
      <t>トウニュウ</t>
    </rPh>
    <rPh sb="12" eb="14">
      <t>ゾウカ</t>
    </rPh>
    <phoneticPr fontId="3"/>
  </si>
  <si>
    <t>　　作　目</t>
    <rPh sb="2" eb="3">
      <t>サク</t>
    </rPh>
    <rPh sb="4" eb="5">
      <t>メ</t>
    </rPh>
    <phoneticPr fontId="3"/>
  </si>
  <si>
    <t>①化学肥料削</t>
    <rPh sb="1" eb="3">
      <t>カガク</t>
    </rPh>
    <rPh sb="3" eb="5">
      <t>ヒリョウ</t>
    </rPh>
    <rPh sb="5" eb="6">
      <t>サクゲン</t>
    </rPh>
    <phoneticPr fontId="3"/>
  </si>
  <si>
    <t>②化学肥料単</t>
    <rPh sb="1" eb="3">
      <t>カガク</t>
    </rPh>
    <rPh sb="3" eb="5">
      <t>ヒリョウ</t>
    </rPh>
    <rPh sb="5" eb="6">
      <t>タンカ</t>
    </rPh>
    <phoneticPr fontId="3"/>
  </si>
  <si>
    <t>③削減額</t>
    <rPh sb="1" eb="3">
      <t>サクゲン</t>
    </rPh>
    <rPh sb="3" eb="4">
      <t>ガク</t>
    </rPh>
    <phoneticPr fontId="3"/>
  </si>
  <si>
    <t>④土壌改良資</t>
    <rPh sb="1" eb="3">
      <t>ドジョウ</t>
    </rPh>
    <rPh sb="3" eb="5">
      <t>カイリョウ</t>
    </rPh>
    <rPh sb="5" eb="6">
      <t>シザイ</t>
    </rPh>
    <phoneticPr fontId="3"/>
  </si>
  <si>
    <t>⑤土壌改良資</t>
    <rPh sb="1" eb="3">
      <t>ドジョウ</t>
    </rPh>
    <rPh sb="3" eb="5">
      <t>カイリョウ</t>
    </rPh>
    <rPh sb="5" eb="6">
      <t>シザイ</t>
    </rPh>
    <phoneticPr fontId="3"/>
  </si>
  <si>
    <t>⑥削減額</t>
    <rPh sb="1" eb="3">
      <t>サクゲン</t>
    </rPh>
    <rPh sb="3" eb="4">
      <t>ガク</t>
    </rPh>
    <phoneticPr fontId="3"/>
  </si>
  <si>
    <t>⑦たい肥増加</t>
    <rPh sb="3" eb="4">
      <t>タイヒ</t>
    </rPh>
    <rPh sb="4" eb="6">
      <t>ゾウカ</t>
    </rPh>
    <phoneticPr fontId="3"/>
  </si>
  <si>
    <t>⑧たい肥購入</t>
    <rPh sb="3" eb="4">
      <t>タイヒ</t>
    </rPh>
    <rPh sb="4" eb="6">
      <t>コウニュウ</t>
    </rPh>
    <phoneticPr fontId="3"/>
  </si>
  <si>
    <t xml:space="preserve">  減予定量</t>
    <rPh sb="2" eb="3">
      <t>ゲン</t>
    </rPh>
    <rPh sb="3" eb="6">
      <t>ヨテイリョウ</t>
    </rPh>
    <phoneticPr fontId="3"/>
  </si>
  <si>
    <t xml:space="preserve">  価</t>
    <rPh sb="2" eb="3">
      <t>タンカ</t>
    </rPh>
    <phoneticPr fontId="3"/>
  </si>
  <si>
    <t xml:space="preserve">  材削減予定量</t>
    <rPh sb="2" eb="3">
      <t>シザイ</t>
    </rPh>
    <rPh sb="3" eb="5">
      <t>サクゲン</t>
    </rPh>
    <rPh sb="5" eb="8">
      <t>ヨテイリョウ</t>
    </rPh>
    <phoneticPr fontId="3"/>
  </si>
  <si>
    <t xml:space="preserve">  材単価</t>
    <rPh sb="2" eb="3">
      <t>シザイ</t>
    </rPh>
    <rPh sb="3" eb="5">
      <t>タンカ</t>
    </rPh>
    <phoneticPr fontId="3"/>
  </si>
  <si>
    <t xml:space="preserve">  予定量</t>
    <rPh sb="2" eb="4">
      <t>ヨテイ</t>
    </rPh>
    <rPh sb="4" eb="5">
      <t>ヨテイリョウ</t>
    </rPh>
    <phoneticPr fontId="3"/>
  </si>
  <si>
    <t xml:space="preserve">  単価</t>
    <rPh sb="2" eb="4">
      <t>タンカ</t>
    </rPh>
    <phoneticPr fontId="3"/>
  </si>
  <si>
    <t xml:space="preserve">     （袋/ha）</t>
    <rPh sb="6" eb="7">
      <t>フクロ</t>
    </rPh>
    <phoneticPr fontId="3"/>
  </si>
  <si>
    <t xml:space="preserve">     （円/袋）</t>
    <rPh sb="6" eb="7">
      <t>エン</t>
    </rPh>
    <rPh sb="8" eb="9">
      <t>フクロ</t>
    </rPh>
    <phoneticPr fontId="3"/>
  </si>
  <si>
    <t>　　 (千円)</t>
    <rPh sb="4" eb="5">
      <t>セン</t>
    </rPh>
    <rPh sb="5" eb="6">
      <t>エン</t>
    </rPh>
    <phoneticPr fontId="3"/>
  </si>
  <si>
    <t xml:space="preserve">     （円/ t ）</t>
    <rPh sb="6" eb="7">
      <t>エン</t>
    </rPh>
    <phoneticPr fontId="3"/>
  </si>
  <si>
    <t>③’削減額計</t>
    <rPh sb="2" eb="5">
      <t>サクゲンガク</t>
    </rPh>
    <rPh sb="5" eb="6">
      <t>ケイ</t>
    </rPh>
    <phoneticPr fontId="3"/>
  </si>
  <si>
    <t>⑥’削減額計</t>
    <rPh sb="2" eb="5">
      <t>サクゲンガク</t>
    </rPh>
    <rPh sb="5" eb="6">
      <t>ケイ</t>
    </rPh>
    <phoneticPr fontId="3"/>
  </si>
  <si>
    <t>⑩事業実施後</t>
    <rPh sb="1" eb="3">
      <t>ジギョウ</t>
    </rPh>
    <rPh sb="3" eb="5">
      <t>ジッシ</t>
    </rPh>
    <rPh sb="5" eb="6">
      <t>ゴ</t>
    </rPh>
    <phoneticPr fontId="3"/>
  </si>
  <si>
    <t>年効果額</t>
    <rPh sb="0" eb="1">
      <t>トシ</t>
    </rPh>
    <rPh sb="1" eb="3">
      <t>コウカ</t>
    </rPh>
    <rPh sb="3" eb="4">
      <t>ガク</t>
    </rPh>
    <phoneticPr fontId="3"/>
  </si>
  <si>
    <t>⑨増加額</t>
    <rPh sb="1" eb="3">
      <t>ゾウカ</t>
    </rPh>
    <rPh sb="3" eb="4">
      <t>ガク</t>
    </rPh>
    <phoneticPr fontId="3"/>
  </si>
  <si>
    <t>　面積</t>
    <rPh sb="1" eb="3">
      <t>メンセキ</t>
    </rPh>
    <phoneticPr fontId="3"/>
  </si>
  <si>
    <t>　　　　　(千円）</t>
    <rPh sb="6" eb="8">
      <t>センエン</t>
    </rPh>
    <phoneticPr fontId="3"/>
  </si>
  <si>
    <t>⑨’増加額計</t>
    <rPh sb="2" eb="5">
      <t>ゾウカガク</t>
    </rPh>
    <rPh sb="5" eb="6">
      <t>ケイ</t>
    </rPh>
    <phoneticPr fontId="3"/>
  </si>
  <si>
    <t>　　　（用土等供給施設の場合）</t>
    <rPh sb="4" eb="6">
      <t>ヨウド</t>
    </rPh>
    <rPh sb="6" eb="7">
      <t>トウ</t>
    </rPh>
    <rPh sb="7" eb="9">
      <t>キョウキュウ</t>
    </rPh>
    <rPh sb="9" eb="11">
      <t>シセツ</t>
    </rPh>
    <rPh sb="12" eb="14">
      <t>バアイ</t>
    </rPh>
    <phoneticPr fontId="3"/>
  </si>
  <si>
    <t>購入用土等削減</t>
    <rPh sb="0" eb="2">
      <t>コウニュウ</t>
    </rPh>
    <rPh sb="2" eb="4">
      <t>ヨウド</t>
    </rPh>
    <rPh sb="4" eb="5">
      <t>トウ</t>
    </rPh>
    <rPh sb="5" eb="7">
      <t>サクゲン</t>
    </rPh>
    <phoneticPr fontId="3"/>
  </si>
  <si>
    <t>自給用土等増加</t>
    <rPh sb="0" eb="2">
      <t>ジキュウ</t>
    </rPh>
    <rPh sb="2" eb="4">
      <t>ヨウド</t>
    </rPh>
    <rPh sb="4" eb="5">
      <t>トウ</t>
    </rPh>
    <rPh sb="5" eb="7">
      <t>ゾウカ</t>
    </rPh>
    <phoneticPr fontId="3"/>
  </si>
  <si>
    <t>⑦事業実施後</t>
    <rPh sb="1" eb="3">
      <t>ジギョウ</t>
    </rPh>
    <rPh sb="3" eb="5">
      <t>ジッシ</t>
    </rPh>
    <rPh sb="5" eb="6">
      <t>ゴ</t>
    </rPh>
    <phoneticPr fontId="3"/>
  </si>
  <si>
    <t>①購入用土等</t>
    <rPh sb="1" eb="3">
      <t>コウニュウ</t>
    </rPh>
    <rPh sb="3" eb="5">
      <t>ヨウド</t>
    </rPh>
    <rPh sb="5" eb="6">
      <t>トウ</t>
    </rPh>
    <phoneticPr fontId="3"/>
  </si>
  <si>
    <t>②購入用土等</t>
    <rPh sb="1" eb="3">
      <t>コウニュウ</t>
    </rPh>
    <rPh sb="3" eb="5">
      <t>ヨウド</t>
    </rPh>
    <rPh sb="5" eb="6">
      <t>トウ</t>
    </rPh>
    <phoneticPr fontId="3"/>
  </si>
  <si>
    <t>④自給用土等</t>
    <rPh sb="1" eb="3">
      <t>ジキュウ</t>
    </rPh>
    <rPh sb="3" eb="5">
      <t>ヨウド</t>
    </rPh>
    <rPh sb="5" eb="6">
      <t>トウ</t>
    </rPh>
    <phoneticPr fontId="3"/>
  </si>
  <si>
    <t>⑤用土等購入</t>
    <rPh sb="1" eb="3">
      <t>ヨウド</t>
    </rPh>
    <rPh sb="3" eb="4">
      <t>トウ</t>
    </rPh>
    <rPh sb="4" eb="6">
      <t>コウニュウ</t>
    </rPh>
    <phoneticPr fontId="3"/>
  </si>
  <si>
    <t>⑥増加額</t>
    <rPh sb="1" eb="3">
      <t>ゾウカ</t>
    </rPh>
    <rPh sb="3" eb="4">
      <t>ガク</t>
    </rPh>
    <phoneticPr fontId="3"/>
  </si>
  <si>
    <t xml:space="preserve">  削減予定量</t>
    <rPh sb="2" eb="4">
      <t>サクゲン</t>
    </rPh>
    <rPh sb="4" eb="6">
      <t>ヨテイ</t>
    </rPh>
    <rPh sb="6" eb="7">
      <t>ヨテイリョウ</t>
    </rPh>
    <phoneticPr fontId="3"/>
  </si>
  <si>
    <t>　単価</t>
    <rPh sb="1" eb="3">
      <t>タンカ</t>
    </rPh>
    <phoneticPr fontId="3"/>
  </si>
  <si>
    <t xml:space="preserve">  増加予定量</t>
    <rPh sb="2" eb="4">
      <t>ゾウカ</t>
    </rPh>
    <rPh sb="4" eb="6">
      <t>ヨテイ</t>
    </rPh>
    <rPh sb="6" eb="7">
      <t>ヨテイリョウ</t>
    </rPh>
    <phoneticPr fontId="3"/>
  </si>
  <si>
    <t>（袋/ha）</t>
    <rPh sb="1" eb="2">
      <t>フクロ</t>
    </rPh>
    <phoneticPr fontId="3"/>
  </si>
  <si>
    <t>（円/袋）</t>
    <rPh sb="1" eb="2">
      <t>エン</t>
    </rPh>
    <rPh sb="3" eb="4">
      <t>フクロ</t>
    </rPh>
    <phoneticPr fontId="3"/>
  </si>
  <si>
    <t xml:space="preserve"> （円/kg）</t>
    <rPh sb="2" eb="3">
      <t>エン</t>
    </rPh>
    <phoneticPr fontId="3"/>
  </si>
  <si>
    <t>(千円）</t>
    <rPh sb="1" eb="3">
      <t>センエン</t>
    </rPh>
    <phoneticPr fontId="3"/>
  </si>
  <si>
    <t>③’削減額計</t>
    <rPh sb="2" eb="4">
      <t>サクゲン</t>
    </rPh>
    <rPh sb="4" eb="5">
      <t>ガク</t>
    </rPh>
    <rPh sb="5" eb="6">
      <t>ケイ</t>
    </rPh>
    <phoneticPr fontId="3"/>
  </si>
  <si>
    <t>⑥’増加額計</t>
    <rPh sb="2" eb="5">
      <t>ゾウカガク</t>
    </rPh>
    <rPh sb="5" eb="6">
      <t>ケイ</t>
    </rPh>
    <phoneticPr fontId="3"/>
  </si>
  <si>
    <t>自家採種種子等削減</t>
    <rPh sb="0" eb="2">
      <t>ジカ</t>
    </rPh>
    <rPh sb="2" eb="4">
      <t>サイシュ</t>
    </rPh>
    <rPh sb="4" eb="6">
      <t>シュシ</t>
    </rPh>
    <rPh sb="6" eb="7">
      <t>トウ</t>
    </rPh>
    <rPh sb="7" eb="9">
      <t>サクゲン</t>
    </rPh>
    <phoneticPr fontId="3"/>
  </si>
  <si>
    <t>購入種子等増加</t>
    <rPh sb="0" eb="2">
      <t>コウニュウ</t>
    </rPh>
    <rPh sb="2" eb="4">
      <t>シュシ</t>
    </rPh>
    <rPh sb="4" eb="5">
      <t>トウ</t>
    </rPh>
    <rPh sb="5" eb="7">
      <t>ゾウカ</t>
    </rPh>
    <phoneticPr fontId="3"/>
  </si>
  <si>
    <t>①は種量</t>
    <rPh sb="2" eb="3">
      <t>シュ</t>
    </rPh>
    <rPh sb="3" eb="4">
      <t>リョウ</t>
    </rPh>
    <phoneticPr fontId="3"/>
  </si>
  <si>
    <t>②自家採種種子</t>
    <rPh sb="1" eb="3">
      <t>ジカ</t>
    </rPh>
    <rPh sb="3" eb="5">
      <t>サイシュ</t>
    </rPh>
    <rPh sb="5" eb="7">
      <t>シュシ</t>
    </rPh>
    <phoneticPr fontId="3"/>
  </si>
  <si>
    <t>④は種量</t>
    <rPh sb="2" eb="3">
      <t>シュ</t>
    </rPh>
    <rPh sb="3" eb="4">
      <t>リョウ</t>
    </rPh>
    <phoneticPr fontId="3"/>
  </si>
  <si>
    <t>⑤購入種子等</t>
    <rPh sb="1" eb="3">
      <t>コウニュウ</t>
    </rPh>
    <rPh sb="3" eb="5">
      <t>シュシ</t>
    </rPh>
    <rPh sb="5" eb="6">
      <t>トウ</t>
    </rPh>
    <phoneticPr fontId="3"/>
  </si>
  <si>
    <t>⑥増加額</t>
    <rPh sb="1" eb="4">
      <t>ゾウカガク</t>
    </rPh>
    <phoneticPr fontId="3"/>
  </si>
  <si>
    <t>面積</t>
    <rPh sb="0" eb="2">
      <t>メンセキ</t>
    </rPh>
    <phoneticPr fontId="3"/>
  </si>
  <si>
    <t>等に係る単価</t>
    <rPh sb="0" eb="1">
      <t>トウ</t>
    </rPh>
    <rPh sb="2" eb="3">
      <t>カカ</t>
    </rPh>
    <rPh sb="4" eb="6">
      <t>タンカ</t>
    </rPh>
    <phoneticPr fontId="3"/>
  </si>
  <si>
    <t>単価</t>
    <rPh sb="0" eb="2">
      <t>タンカ</t>
    </rPh>
    <phoneticPr fontId="3"/>
  </si>
  <si>
    <t>（円/ｋｇ）</t>
    <rPh sb="1" eb="2">
      <t>エン</t>
    </rPh>
    <phoneticPr fontId="3"/>
  </si>
  <si>
    <t>（円/kg）</t>
    <rPh sb="1" eb="2">
      <t>エン</t>
    </rPh>
    <phoneticPr fontId="3"/>
  </si>
  <si>
    <t>(千円)</t>
    <rPh sb="1" eb="2">
      <t>セン</t>
    </rPh>
    <rPh sb="2" eb="3">
      <t>エン</t>
    </rPh>
    <phoneticPr fontId="3"/>
  </si>
  <si>
    <t>作業名</t>
    <rPh sb="0" eb="2">
      <t>サギョウ</t>
    </rPh>
    <rPh sb="2" eb="3">
      <t>メイ</t>
    </rPh>
    <phoneticPr fontId="3"/>
  </si>
  <si>
    <t>経営（作付）</t>
    <rPh sb="0" eb="2">
      <t>ケイエイ</t>
    </rPh>
    <rPh sb="3" eb="5">
      <t>サクツ</t>
    </rPh>
    <phoneticPr fontId="3"/>
  </si>
  <si>
    <t>②規模階層別</t>
    <rPh sb="1" eb="3">
      <t>キボ</t>
    </rPh>
    <rPh sb="3" eb="6">
      <t>カイソウベツ</t>
    </rPh>
    <phoneticPr fontId="3"/>
  </si>
  <si>
    <t>③事業実施前の</t>
    <rPh sb="1" eb="3">
      <t>ジギョウ</t>
    </rPh>
    <rPh sb="3" eb="5">
      <t>ジッシ</t>
    </rPh>
    <rPh sb="5" eb="6">
      <t>マエ</t>
    </rPh>
    <phoneticPr fontId="3"/>
  </si>
  <si>
    <t>④作業委託</t>
    <rPh sb="1" eb="3">
      <t>サギョウ</t>
    </rPh>
    <rPh sb="3" eb="5">
      <t>イタク</t>
    </rPh>
    <phoneticPr fontId="3"/>
  </si>
  <si>
    <t>⑤作業受託等</t>
    <rPh sb="1" eb="3">
      <t>サギョウ</t>
    </rPh>
    <rPh sb="3" eb="5">
      <t>ジュタク</t>
    </rPh>
    <rPh sb="5" eb="6">
      <t>トウ</t>
    </rPh>
    <phoneticPr fontId="3"/>
  </si>
  <si>
    <t>⑥事業実施後の各規</t>
    <rPh sb="1" eb="3">
      <t>ジギョウ</t>
    </rPh>
    <rPh sb="3" eb="5">
      <t>ジッシ</t>
    </rPh>
    <rPh sb="5" eb="6">
      <t>ゴ</t>
    </rPh>
    <rPh sb="7" eb="8">
      <t>カク</t>
    </rPh>
    <rPh sb="8" eb="9">
      <t>キ</t>
    </rPh>
    <phoneticPr fontId="3"/>
  </si>
  <si>
    <t>⑦事業実施後の</t>
    <rPh sb="1" eb="3">
      <t>ジギョウ</t>
    </rPh>
    <rPh sb="3" eb="5">
      <t>ジッシ</t>
    </rPh>
    <rPh sb="5" eb="6">
      <t>ゴ</t>
    </rPh>
    <phoneticPr fontId="3"/>
  </si>
  <si>
    <t>各規模階層</t>
    <rPh sb="0" eb="1">
      <t>カク</t>
    </rPh>
    <rPh sb="1" eb="2">
      <t>キボ</t>
    </rPh>
    <rPh sb="2" eb="3">
      <t>キボ</t>
    </rPh>
    <rPh sb="3" eb="5">
      <t>カイソウ</t>
    </rPh>
    <phoneticPr fontId="3"/>
  </si>
  <si>
    <t>平均作業コ</t>
    <rPh sb="0" eb="2">
      <t>ヘイキン</t>
    </rPh>
    <rPh sb="2" eb="4">
      <t>サギョウ</t>
    </rPh>
    <phoneticPr fontId="3"/>
  </si>
  <si>
    <t>作業コスト計</t>
    <rPh sb="0" eb="1">
      <t>サク</t>
    </rPh>
    <rPh sb="1" eb="2">
      <t>サギョウ</t>
    </rPh>
    <rPh sb="5" eb="6">
      <t>ケイ</t>
    </rPh>
    <phoneticPr fontId="3"/>
  </si>
  <si>
    <t>等予定面積</t>
    <rPh sb="0" eb="1">
      <t>トウ</t>
    </rPh>
    <rPh sb="1" eb="3">
      <t>ヨテイ</t>
    </rPh>
    <rPh sb="3" eb="4">
      <t>メン</t>
    </rPh>
    <rPh sb="4" eb="5">
      <t>セキ</t>
    </rPh>
    <phoneticPr fontId="3"/>
  </si>
  <si>
    <t>予定面積</t>
    <rPh sb="0" eb="2">
      <t>ヨテイ</t>
    </rPh>
    <rPh sb="2" eb="3">
      <t>メン</t>
    </rPh>
    <rPh sb="3" eb="4">
      <t>メンセキ</t>
    </rPh>
    <phoneticPr fontId="3"/>
  </si>
  <si>
    <t>模階層の作業面積</t>
    <rPh sb="0" eb="1">
      <t>ノット</t>
    </rPh>
    <rPh sb="1" eb="3">
      <t>カイソウ</t>
    </rPh>
    <rPh sb="4" eb="6">
      <t>サギョウ</t>
    </rPh>
    <rPh sb="6" eb="8">
      <t>メンセキ</t>
    </rPh>
    <phoneticPr fontId="3"/>
  </si>
  <si>
    <t>作業コスト計</t>
    <rPh sb="0" eb="2">
      <t>サギョウ</t>
    </rPh>
    <rPh sb="5" eb="6">
      <t>ケイ</t>
    </rPh>
    <phoneticPr fontId="3"/>
  </si>
  <si>
    <t>の作業面積</t>
    <rPh sb="1" eb="3">
      <t>サギョウ</t>
    </rPh>
    <rPh sb="3" eb="5">
      <t>メンセキ</t>
    </rPh>
    <phoneticPr fontId="3"/>
  </si>
  <si>
    <t>計　①-④＋⑤</t>
    <rPh sb="0" eb="1">
      <t>ケイ</t>
    </rPh>
    <phoneticPr fontId="3"/>
  </si>
  <si>
    <t xml:space="preserve"> 計 (ha)</t>
    <rPh sb="1" eb="2">
      <t>ケイ</t>
    </rPh>
    <phoneticPr fontId="3"/>
  </si>
  <si>
    <t>○ｈａ未満</t>
    <rPh sb="3" eb="5">
      <t>ミマン</t>
    </rPh>
    <phoneticPr fontId="3"/>
  </si>
  <si>
    <t>○ｈa以上</t>
    <rPh sb="3" eb="5">
      <t>イジョウ</t>
    </rPh>
    <phoneticPr fontId="3"/>
  </si>
  <si>
    <t>③’事業実施前の作業コスト計</t>
    <rPh sb="2" eb="4">
      <t>ジギョウ</t>
    </rPh>
    <rPh sb="4" eb="6">
      <t>ジッシ</t>
    </rPh>
    <rPh sb="6" eb="7">
      <t>ゼン</t>
    </rPh>
    <rPh sb="8" eb="10">
      <t>サギョウ</t>
    </rPh>
    <rPh sb="13" eb="14">
      <t>ケイ</t>
    </rPh>
    <phoneticPr fontId="3"/>
  </si>
  <si>
    <t>⑦’事業実施後の作業コスト計</t>
    <rPh sb="2" eb="4">
      <t>ジギョウ</t>
    </rPh>
    <rPh sb="4" eb="6">
      <t>ジッシ</t>
    </rPh>
    <rPh sb="6" eb="7">
      <t>ゴ</t>
    </rPh>
    <rPh sb="8" eb="10">
      <t>サギョウ</t>
    </rPh>
    <rPh sb="13" eb="14">
      <t>ケイ</t>
    </rPh>
    <phoneticPr fontId="3"/>
  </si>
  <si>
    <t>④事業実施後の</t>
    <rPh sb="1" eb="3">
      <t>ジギョウ</t>
    </rPh>
    <rPh sb="3" eb="5">
      <t>ジッシ</t>
    </rPh>
    <rPh sb="5" eb="6">
      <t>ゴ</t>
    </rPh>
    <phoneticPr fontId="3"/>
  </si>
  <si>
    <t>⑤事業実施後</t>
    <rPh sb="1" eb="3">
      <t>ジギョウ</t>
    </rPh>
    <rPh sb="3" eb="5">
      <t>ジッシ</t>
    </rPh>
    <rPh sb="5" eb="6">
      <t>ゴ</t>
    </rPh>
    <phoneticPr fontId="3"/>
  </si>
  <si>
    <t>の生産コスト計</t>
    <rPh sb="1" eb="3">
      <t>セイサン</t>
    </rPh>
    <rPh sb="6" eb="7">
      <t>ケイ</t>
    </rPh>
    <phoneticPr fontId="3"/>
  </si>
  <si>
    <t>各規模階層</t>
    <rPh sb="0" eb="1">
      <t>カク</t>
    </rPh>
    <rPh sb="1" eb="3">
      <t>キボ</t>
    </rPh>
    <rPh sb="3" eb="5">
      <t>カイソウ</t>
    </rPh>
    <phoneticPr fontId="3"/>
  </si>
  <si>
    <t>作業面積計</t>
    <rPh sb="0" eb="2">
      <t>サギョウ</t>
    </rPh>
    <rPh sb="2" eb="4">
      <t>メンセキ</t>
    </rPh>
    <rPh sb="4" eb="5">
      <t>ケイ</t>
    </rPh>
    <phoneticPr fontId="3"/>
  </si>
  <si>
    <t>計 (ha)</t>
    <rPh sb="0" eb="1">
      <t>ケイ</t>
    </rPh>
    <phoneticPr fontId="3"/>
  </si>
  <si>
    <t>③’事業実施前の作業コスト計</t>
    <rPh sb="2" eb="4">
      <t>ジギョウ</t>
    </rPh>
    <rPh sb="4" eb="6">
      <t>ジッシ</t>
    </rPh>
    <rPh sb="6" eb="7">
      <t>マエ</t>
    </rPh>
    <rPh sb="8" eb="10">
      <t>サギョウ</t>
    </rPh>
    <rPh sb="13" eb="14">
      <t>ケイ</t>
    </rPh>
    <phoneticPr fontId="3"/>
  </si>
  <si>
    <t>⑤’事業実施後の作業コスト計</t>
    <rPh sb="2" eb="4">
      <t>ジギョウ</t>
    </rPh>
    <rPh sb="4" eb="6">
      <t>ジッシ</t>
    </rPh>
    <rPh sb="6" eb="7">
      <t>ゴ</t>
    </rPh>
    <rPh sb="8" eb="10">
      <t>サギョウ</t>
    </rPh>
    <rPh sb="13" eb="14">
      <t>ゴウケイ</t>
    </rPh>
    <phoneticPr fontId="3"/>
  </si>
  <si>
    <t>単位：千円</t>
    <rPh sb="0" eb="2">
      <t>タンイ</t>
    </rPh>
    <rPh sb="3" eb="5">
      <t>センエン</t>
    </rPh>
    <phoneticPr fontId="3"/>
  </si>
  <si>
    <t>　　　　　　　　計</t>
    <rPh sb="8" eb="9">
      <t>ケイ</t>
    </rPh>
    <phoneticPr fontId="3"/>
  </si>
  <si>
    <t>①事業実施後</t>
    <rPh sb="1" eb="3">
      <t>ジギョウ</t>
    </rPh>
    <rPh sb="3" eb="5">
      <t>ジッシ</t>
    </rPh>
    <rPh sb="5" eb="6">
      <t>ゴ</t>
    </rPh>
    <phoneticPr fontId="3"/>
  </si>
  <si>
    <t>②計画単収</t>
    <rPh sb="1" eb="3">
      <t>ケイカク</t>
    </rPh>
    <rPh sb="3" eb="5">
      <t>タンシュウ</t>
    </rPh>
    <phoneticPr fontId="3"/>
  </si>
  <si>
    <t>③事業実施後</t>
    <rPh sb="1" eb="3">
      <t>ジギョウ</t>
    </rPh>
    <rPh sb="3" eb="5">
      <t>ジッシ</t>
    </rPh>
    <rPh sb="5" eb="6">
      <t>ゴ</t>
    </rPh>
    <phoneticPr fontId="3"/>
  </si>
  <si>
    <t>⑥販売単価</t>
    <rPh sb="1" eb="3">
      <t>ハンバイ</t>
    </rPh>
    <rPh sb="3" eb="5">
      <t>タンカ</t>
    </rPh>
    <phoneticPr fontId="3"/>
  </si>
  <si>
    <t>作付面積</t>
    <rPh sb="0" eb="2">
      <t>サクツ</t>
    </rPh>
    <rPh sb="2" eb="4">
      <t>メンセキ</t>
    </rPh>
    <phoneticPr fontId="3"/>
  </si>
  <si>
    <t>生産量</t>
    <rPh sb="0" eb="2">
      <t>セイサン</t>
    </rPh>
    <rPh sb="2" eb="3">
      <t>リョウ</t>
    </rPh>
    <phoneticPr fontId="3"/>
  </si>
  <si>
    <t>平均販売単価</t>
    <rPh sb="0" eb="2">
      <t>ヘイキン</t>
    </rPh>
    <rPh sb="2" eb="4">
      <t>ハンバイ</t>
    </rPh>
    <rPh sb="4" eb="5">
      <t>タンカ</t>
    </rPh>
    <rPh sb="5" eb="6">
      <t>カ</t>
    </rPh>
    <phoneticPr fontId="3"/>
  </si>
  <si>
    <t>販売予定単価</t>
    <rPh sb="0" eb="2">
      <t>ハンバイ</t>
    </rPh>
    <rPh sb="2" eb="4">
      <t>ヨテイ</t>
    </rPh>
    <rPh sb="4" eb="5">
      <t>タン</t>
    </rPh>
    <rPh sb="5" eb="6">
      <t>カ</t>
    </rPh>
    <phoneticPr fontId="3"/>
  </si>
  <si>
    <t>差額</t>
    <rPh sb="0" eb="2">
      <t>サガク</t>
    </rPh>
    <phoneticPr fontId="3"/>
  </si>
  <si>
    <t>(kg.本.箱/10a)</t>
    <rPh sb="4" eb="5">
      <t>ホン</t>
    </rPh>
    <rPh sb="6" eb="7">
      <t>ハコ</t>
    </rPh>
    <phoneticPr fontId="3"/>
  </si>
  <si>
    <t>(kg.本.箱)</t>
    <rPh sb="4" eb="5">
      <t>ホン</t>
    </rPh>
    <rPh sb="6" eb="7">
      <t>ハコ</t>
    </rPh>
    <phoneticPr fontId="3"/>
  </si>
  <si>
    <t>(円/kg.本.箱)</t>
    <rPh sb="1" eb="2">
      <t>エン</t>
    </rPh>
    <rPh sb="6" eb="7">
      <t>ホン</t>
    </rPh>
    <rPh sb="8" eb="9">
      <t>ハコ</t>
    </rPh>
    <phoneticPr fontId="3"/>
  </si>
  <si>
    <t>②の計画単収の具体的な</t>
    <rPh sb="2" eb="4">
      <t>ケイカク</t>
    </rPh>
    <rPh sb="4" eb="6">
      <t>タンシュウ</t>
    </rPh>
    <rPh sb="7" eb="9">
      <t>グタイ</t>
    </rPh>
    <rPh sb="9" eb="10">
      <t>テキ</t>
    </rPh>
    <phoneticPr fontId="3"/>
  </si>
  <si>
    <t>見込み方法</t>
    <rPh sb="0" eb="2">
      <t>ミコ</t>
    </rPh>
    <rPh sb="3" eb="4">
      <t>カタ</t>
    </rPh>
    <rPh sb="4" eb="5">
      <t>ホウ</t>
    </rPh>
    <phoneticPr fontId="3"/>
  </si>
  <si>
    <t>⑤の事業実施後の販売単価の</t>
    <rPh sb="2" eb="4">
      <t>ジギョウ</t>
    </rPh>
    <rPh sb="4" eb="6">
      <t>ジッシ</t>
    </rPh>
    <rPh sb="6" eb="7">
      <t>ゴ</t>
    </rPh>
    <rPh sb="8" eb="10">
      <t>ハンバイ</t>
    </rPh>
    <rPh sb="10" eb="12">
      <t>タンカ</t>
    </rPh>
    <phoneticPr fontId="3"/>
  </si>
  <si>
    <t>具体的な見込み方法</t>
    <rPh sb="0" eb="3">
      <t>グタイテキ</t>
    </rPh>
    <rPh sb="4" eb="6">
      <t>ミコ</t>
    </rPh>
    <rPh sb="7" eb="8">
      <t>カタ</t>
    </rPh>
    <rPh sb="8" eb="9">
      <t>ホウ</t>
    </rPh>
    <phoneticPr fontId="3"/>
  </si>
  <si>
    <t>　　 　　  （対象：種子種苗生産関連施設の場合）</t>
    <rPh sb="8" eb="10">
      <t>タイショウ</t>
    </rPh>
    <rPh sb="11" eb="13">
      <t>シュシ</t>
    </rPh>
    <rPh sb="13" eb="15">
      <t>シュビョウ</t>
    </rPh>
    <rPh sb="15" eb="17">
      <t>セイサン</t>
    </rPh>
    <rPh sb="17" eb="19">
      <t>カンレン</t>
    </rPh>
    <rPh sb="19" eb="21">
      <t>シセツ</t>
    </rPh>
    <rPh sb="22" eb="24">
      <t>バアイ</t>
    </rPh>
    <phoneticPr fontId="3"/>
  </si>
  <si>
    <t>①品種転換時</t>
    <rPh sb="1" eb="3">
      <t>ヒンシュ</t>
    </rPh>
    <rPh sb="3" eb="5">
      <t>テンカン</t>
    </rPh>
    <rPh sb="5" eb="6">
      <t>ジ</t>
    </rPh>
    <phoneticPr fontId="3"/>
  </si>
  <si>
    <t>③計画生産量</t>
    <rPh sb="1" eb="3">
      <t>ケイカク</t>
    </rPh>
    <rPh sb="3" eb="5">
      <t>セイサン</t>
    </rPh>
    <rPh sb="5" eb="6">
      <t>リョウ</t>
    </rPh>
    <phoneticPr fontId="3"/>
  </si>
  <si>
    <t>作付面積</t>
    <rPh sb="0" eb="2">
      <t>サクツ</t>
    </rPh>
    <rPh sb="2" eb="3">
      <t>メン</t>
    </rPh>
    <rPh sb="3" eb="4">
      <t>メンセキ</t>
    </rPh>
    <phoneticPr fontId="3"/>
  </si>
  <si>
    <t xml:space="preserve">   （円/kg）</t>
    <rPh sb="4" eb="5">
      <t>エン</t>
    </rPh>
    <phoneticPr fontId="3"/>
  </si>
  <si>
    <t>②の計画単収の具体的な</t>
    <rPh sb="2" eb="4">
      <t>ケイカク</t>
    </rPh>
    <rPh sb="4" eb="6">
      <t>タンシュウ</t>
    </rPh>
    <rPh sb="7" eb="10">
      <t>グタイテキ</t>
    </rPh>
    <phoneticPr fontId="3"/>
  </si>
  <si>
    <t>　　　ⅰ　農作物を処理加工する場合</t>
    <rPh sb="5" eb="8">
      <t>ノウサクモツ</t>
    </rPh>
    <rPh sb="9" eb="11">
      <t>ショリ</t>
    </rPh>
    <rPh sb="11" eb="13">
      <t>カコウ</t>
    </rPh>
    <rPh sb="15" eb="17">
      <t>バアイ</t>
    </rPh>
    <phoneticPr fontId="3"/>
  </si>
  <si>
    <t>②事業実施後</t>
    <rPh sb="1" eb="3">
      <t>ジギョウ</t>
    </rPh>
    <rPh sb="3" eb="6">
      <t>ジッシゴ</t>
    </rPh>
    <phoneticPr fontId="3"/>
  </si>
  <si>
    <t>③加工品販売</t>
    <rPh sb="1" eb="4">
      <t>カコウヒン</t>
    </rPh>
    <rPh sb="4" eb="6">
      <t>ハンバイ</t>
    </rPh>
    <phoneticPr fontId="3"/>
  </si>
  <si>
    <t>⑤事業実施前</t>
    <rPh sb="1" eb="3">
      <t>ジギョウ</t>
    </rPh>
    <rPh sb="3" eb="5">
      <t>ジッシ</t>
    </rPh>
    <rPh sb="5" eb="6">
      <t>マエ</t>
    </rPh>
    <phoneticPr fontId="3"/>
  </si>
  <si>
    <t>⑥事業実施前</t>
    <rPh sb="1" eb="3">
      <t>ジギョウ</t>
    </rPh>
    <rPh sb="3" eb="5">
      <t>ジッシ</t>
    </rPh>
    <rPh sb="5" eb="6">
      <t>マエ</t>
    </rPh>
    <phoneticPr fontId="3"/>
  </si>
  <si>
    <t>加工品名</t>
    <rPh sb="0" eb="2">
      <t>カコウ</t>
    </rPh>
    <rPh sb="2" eb="4">
      <t>ヒンメイ</t>
    </rPh>
    <phoneticPr fontId="3"/>
  </si>
  <si>
    <t>加工品販売量</t>
    <rPh sb="0" eb="2">
      <t>カコウ</t>
    </rPh>
    <rPh sb="2" eb="3">
      <t>ヒン</t>
    </rPh>
    <rPh sb="3" eb="5">
      <t>ハンバイ</t>
    </rPh>
    <rPh sb="5" eb="6">
      <t>リョウ</t>
    </rPh>
    <phoneticPr fontId="3"/>
  </si>
  <si>
    <t>加工品販売</t>
    <rPh sb="0" eb="3">
      <t>カコウヒン</t>
    </rPh>
    <rPh sb="3" eb="5">
      <t>ハンバイ</t>
    </rPh>
    <phoneticPr fontId="3"/>
  </si>
  <si>
    <t>額</t>
    <rPh sb="0" eb="1">
      <t>ガク</t>
    </rPh>
    <phoneticPr fontId="3"/>
  </si>
  <si>
    <t>出荷量</t>
    <rPh sb="0" eb="2">
      <t>シュッカ</t>
    </rPh>
    <rPh sb="2" eb="3">
      <t>リョウ</t>
    </rPh>
    <phoneticPr fontId="3"/>
  </si>
  <si>
    <t>平均販売単価</t>
    <rPh sb="0" eb="2">
      <t>ヘイキン</t>
    </rPh>
    <rPh sb="2" eb="4">
      <t>ハンバイ</t>
    </rPh>
    <rPh sb="4" eb="5">
      <t>タン</t>
    </rPh>
    <rPh sb="5" eb="6">
      <t>カ</t>
    </rPh>
    <phoneticPr fontId="3"/>
  </si>
  <si>
    <t>出荷販売額</t>
    <rPh sb="0" eb="2">
      <t>シュッカ</t>
    </rPh>
    <rPh sb="2" eb="5">
      <t>ハンバイガク</t>
    </rPh>
    <phoneticPr fontId="3"/>
  </si>
  <si>
    <t>予定単価</t>
    <rPh sb="0" eb="2">
      <t>ヨテイ</t>
    </rPh>
    <rPh sb="2" eb="4">
      <t>タンカ</t>
    </rPh>
    <phoneticPr fontId="3"/>
  </si>
  <si>
    <t>（円／kg）</t>
    <rPh sb="1" eb="2">
      <t>エン</t>
    </rPh>
    <phoneticPr fontId="3"/>
  </si>
  <si>
    <t>（千円）</t>
    <rPh sb="1" eb="2">
      <t>セン</t>
    </rPh>
    <rPh sb="2" eb="3">
      <t>センエン</t>
    </rPh>
    <phoneticPr fontId="3"/>
  </si>
  <si>
    <t>　　　ⅱ　事業実施前から処理加工していたものを、事業実施後処理加工量を増加する場合</t>
    <rPh sb="5" eb="7">
      <t>ジギョウ</t>
    </rPh>
    <rPh sb="7" eb="9">
      <t>ジッシ</t>
    </rPh>
    <rPh sb="9" eb="10">
      <t>マエ</t>
    </rPh>
    <rPh sb="12" eb="14">
      <t>ショリ</t>
    </rPh>
    <rPh sb="14" eb="16">
      <t>カコウ</t>
    </rPh>
    <rPh sb="24" eb="26">
      <t>ジギョウ</t>
    </rPh>
    <rPh sb="26" eb="28">
      <t>ジッシ</t>
    </rPh>
    <rPh sb="28" eb="29">
      <t>ゴ</t>
    </rPh>
    <rPh sb="29" eb="31">
      <t>ショリ</t>
    </rPh>
    <rPh sb="31" eb="33">
      <t>カコウ</t>
    </rPh>
    <rPh sb="33" eb="34">
      <t>リョウ</t>
    </rPh>
    <rPh sb="35" eb="37">
      <t>ゾウカ</t>
    </rPh>
    <rPh sb="39" eb="41">
      <t>バアイ</t>
    </rPh>
    <phoneticPr fontId="3"/>
  </si>
  <si>
    <t xml:space="preserve"> 額</t>
    <rPh sb="1" eb="2">
      <t>ガク</t>
    </rPh>
    <phoneticPr fontId="3"/>
  </si>
  <si>
    <t>加工品販売</t>
    <rPh sb="0" eb="2">
      <t>カコウ</t>
    </rPh>
    <rPh sb="2" eb="3">
      <t>ヒン</t>
    </rPh>
    <rPh sb="3" eb="5">
      <t>ハンバイ</t>
    </rPh>
    <phoneticPr fontId="3"/>
  </si>
  <si>
    <t>額 ④*⑤</t>
    <rPh sb="0" eb="1">
      <t>ガク</t>
    </rPh>
    <phoneticPr fontId="3"/>
  </si>
  <si>
    <t>（千円)</t>
    <rPh sb="1" eb="2">
      <t>セン</t>
    </rPh>
    <rPh sb="2" eb="3">
      <t>センエン</t>
    </rPh>
    <phoneticPr fontId="3"/>
  </si>
  <si>
    <t>※加工品販売単価に含まれる光熱水道費、人件費、副原料及び包装費等は生産コスト節減効果のマイナス効果として計上する。</t>
  </si>
  <si>
    <t>④事業実施後</t>
    <rPh sb="1" eb="3">
      <t>ジギョウ</t>
    </rPh>
    <rPh sb="3" eb="5">
      <t>ジッシ</t>
    </rPh>
    <rPh sb="5" eb="6">
      <t>ゴ</t>
    </rPh>
    <phoneticPr fontId="3"/>
  </si>
  <si>
    <t>販売単価</t>
    <rPh sb="0" eb="2">
      <t>ハンバイ</t>
    </rPh>
    <rPh sb="2" eb="4">
      <t>タンカ</t>
    </rPh>
    <phoneticPr fontId="3"/>
  </si>
  <si>
    <t>販売額</t>
    <rPh sb="0" eb="2">
      <t>ハンバイ</t>
    </rPh>
    <rPh sb="2" eb="3">
      <t>ガク</t>
    </rPh>
    <phoneticPr fontId="3"/>
  </si>
  <si>
    <t>（ア）生産農産物の品質向上効果</t>
    <rPh sb="3" eb="5">
      <t>セイサン</t>
    </rPh>
    <rPh sb="5" eb="8">
      <t>ノウサンブツ</t>
    </rPh>
    <rPh sb="9" eb="11">
      <t>ヒンシツ</t>
    </rPh>
    <rPh sb="11" eb="13">
      <t>コウジョウ</t>
    </rPh>
    <rPh sb="13" eb="15">
      <t>コウカ</t>
    </rPh>
    <phoneticPr fontId="3"/>
  </si>
  <si>
    <t>作付面積(ha)</t>
    <rPh sb="0" eb="2">
      <t>サクツケ</t>
    </rPh>
    <rPh sb="2" eb="4">
      <t>メンセキ</t>
    </rPh>
    <phoneticPr fontId="3"/>
  </si>
  <si>
    <t>単収(kg/10a)</t>
    <rPh sb="0" eb="2">
      <t>タンシュウ</t>
    </rPh>
    <phoneticPr fontId="3"/>
  </si>
  <si>
    <t>⑥事業実施後の</t>
    <rPh sb="1" eb="3">
      <t>ジギョウ</t>
    </rPh>
    <rPh sb="3" eb="5">
      <t>ジッシ</t>
    </rPh>
    <rPh sb="5" eb="6">
      <t>ゴ</t>
    </rPh>
    <phoneticPr fontId="3"/>
  </si>
  <si>
    <t>⑦増加生産量</t>
    <rPh sb="1" eb="3">
      <t>ゾウカ</t>
    </rPh>
    <rPh sb="3" eb="5">
      <t>セイサン</t>
    </rPh>
    <rPh sb="5" eb="6">
      <t>リョウ</t>
    </rPh>
    <phoneticPr fontId="3"/>
  </si>
  <si>
    <t>⑧事業実施前平均</t>
    <rPh sb="1" eb="3">
      <t>ジギョウ</t>
    </rPh>
    <rPh sb="3" eb="5">
      <t>ジッシ</t>
    </rPh>
    <rPh sb="5" eb="6">
      <t>マエ</t>
    </rPh>
    <rPh sb="6" eb="8">
      <t>ヘイキン</t>
    </rPh>
    <phoneticPr fontId="3"/>
  </si>
  <si>
    <t>①現況</t>
    <rPh sb="1" eb="3">
      <t>ゲンキョウ</t>
    </rPh>
    <phoneticPr fontId="3"/>
  </si>
  <si>
    <t>②計画</t>
    <rPh sb="1" eb="3">
      <t>ケイカク</t>
    </rPh>
    <phoneticPr fontId="3"/>
  </si>
  <si>
    <t>③現況</t>
    <rPh sb="1" eb="3">
      <t>ゲンキョウ</t>
    </rPh>
    <phoneticPr fontId="3"/>
  </si>
  <si>
    <t>④計画</t>
    <rPh sb="1" eb="3">
      <t>ケイカク</t>
    </rPh>
    <phoneticPr fontId="3"/>
  </si>
  <si>
    <t>（見込）</t>
    <rPh sb="1" eb="3">
      <t>ミコ</t>
    </rPh>
    <phoneticPr fontId="3"/>
  </si>
  <si>
    <t>⑨所得率</t>
    <rPh sb="1" eb="4">
      <t>ショトクリツ</t>
    </rPh>
    <phoneticPr fontId="3"/>
  </si>
  <si>
    <t>⑩生産コスト節減効果（労働費）との重複</t>
  </si>
  <si>
    <t>⑪重複労働</t>
    <rPh sb="1" eb="3">
      <t>チョウフク</t>
    </rPh>
    <rPh sb="3" eb="5">
      <t>ロウドウ</t>
    </rPh>
    <phoneticPr fontId="3"/>
  </si>
  <si>
    <t xml:space="preserve">⑫労賃単価 </t>
    <rPh sb="1" eb="3">
      <t>ロウチン</t>
    </rPh>
    <rPh sb="3" eb="5">
      <t>タンカ</t>
    </rPh>
    <phoneticPr fontId="3"/>
  </si>
  <si>
    <t>(円/hr)</t>
    <rPh sb="1" eb="2">
      <t>エン</t>
    </rPh>
    <phoneticPr fontId="3"/>
  </si>
  <si>
    <t>(千円)</t>
    <rPh sb="1" eb="3">
      <t>センエン</t>
    </rPh>
    <phoneticPr fontId="3"/>
  </si>
  <si>
    <t>⑨の所得率算出の具体的な</t>
    <rPh sb="2" eb="5">
      <t>ショトクリツ</t>
    </rPh>
    <rPh sb="5" eb="7">
      <t>サンシュツ</t>
    </rPh>
    <rPh sb="8" eb="11">
      <t>グタイテキ</t>
    </rPh>
    <phoneticPr fontId="3"/>
  </si>
  <si>
    <t>　　　（種子種苗生産関連施設の場合）</t>
    <rPh sb="4" eb="6">
      <t>シュシ</t>
    </rPh>
    <rPh sb="6" eb="8">
      <t>シュビョウ</t>
    </rPh>
    <rPh sb="8" eb="10">
      <t>セイサン</t>
    </rPh>
    <rPh sb="10" eb="12">
      <t>カンレン</t>
    </rPh>
    <rPh sb="12" eb="14">
      <t>シセツ</t>
    </rPh>
    <rPh sb="15" eb="17">
      <t>バアイ</t>
    </rPh>
    <phoneticPr fontId="3"/>
  </si>
  <si>
    <t xml:space="preserve"> ①作付面積</t>
    <rPh sb="2" eb="4">
      <t>サクツケ</t>
    </rPh>
    <rPh sb="4" eb="6">
      <t>メンセキ</t>
    </rPh>
    <phoneticPr fontId="3"/>
  </si>
  <si>
    <t>⑤増加生産量</t>
    <rPh sb="1" eb="3">
      <t>ゾウカ</t>
    </rPh>
    <rPh sb="3" eb="6">
      <t>セイサンリョウ</t>
    </rPh>
    <phoneticPr fontId="3"/>
  </si>
  <si>
    <t>②現況</t>
    <rPh sb="1" eb="3">
      <t>ゲンキョウ</t>
    </rPh>
    <phoneticPr fontId="3"/>
  </si>
  <si>
    <t>③計画(見込)</t>
    <rPh sb="1" eb="3">
      <t>ケイカク</t>
    </rPh>
    <rPh sb="4" eb="6">
      <t>ミコ</t>
    </rPh>
    <phoneticPr fontId="3"/>
  </si>
  <si>
    <t>④増減</t>
    <rPh sb="1" eb="3">
      <t>ゾウゲン</t>
    </rPh>
    <phoneticPr fontId="3"/>
  </si>
  <si>
    <t xml:space="preserve"> (千円)</t>
    <rPh sb="2" eb="4">
      <t>センエン</t>
    </rPh>
    <phoneticPr fontId="3"/>
  </si>
  <si>
    <t>（単位：千円）</t>
    <rPh sb="1" eb="3">
      <t>タンイ</t>
    </rPh>
    <rPh sb="4" eb="5">
      <t>セン</t>
    </rPh>
    <rPh sb="5" eb="6">
      <t>エン</t>
    </rPh>
    <phoneticPr fontId="3"/>
  </si>
  <si>
    <t>出荷先</t>
    <rPh sb="0" eb="3">
      <t>シュッカサキ</t>
    </rPh>
    <phoneticPr fontId="3"/>
  </si>
  <si>
    <t>出荷量</t>
    <rPh sb="0" eb="3">
      <t>シュッカリョウ</t>
    </rPh>
    <phoneticPr fontId="3"/>
  </si>
  <si>
    <t>輸送費</t>
    <rPh sb="0" eb="3">
      <t>ユソウヒ</t>
    </rPh>
    <phoneticPr fontId="3"/>
  </si>
  <si>
    <t>(円/ｹｰｽ・ﾄﾚｰ)</t>
    <rPh sb="1" eb="2">
      <t>エン</t>
    </rPh>
    <phoneticPr fontId="3"/>
  </si>
  <si>
    <t>（単位あたり重量）</t>
    <rPh sb="1" eb="3">
      <t>タンイ</t>
    </rPh>
    <rPh sb="6" eb="8">
      <t>ジュウリョウ</t>
    </rPh>
    <phoneticPr fontId="3"/>
  </si>
  <si>
    <t>　　合　計</t>
    <rPh sb="2" eb="5">
      <t>ゴウケイ</t>
    </rPh>
    <phoneticPr fontId="3"/>
  </si>
  <si>
    <t>②バラ出荷比</t>
    <rPh sb="3" eb="5">
      <t>シュッカ</t>
    </rPh>
    <rPh sb="5" eb="6">
      <t>ヒリツ</t>
    </rPh>
    <phoneticPr fontId="3"/>
  </si>
  <si>
    <t>③バラ出荷量</t>
    <rPh sb="3" eb="5">
      <t>シュッカ</t>
    </rPh>
    <rPh sb="5" eb="6">
      <t>リョウ</t>
    </rPh>
    <phoneticPr fontId="3"/>
  </si>
  <si>
    <t>④個袋入出庫</t>
    <rPh sb="1" eb="2">
      <t>コ</t>
    </rPh>
    <rPh sb="2" eb="3">
      <t>フクロ</t>
    </rPh>
    <rPh sb="3" eb="6">
      <t>ニュウシュッコ</t>
    </rPh>
    <phoneticPr fontId="3"/>
  </si>
  <si>
    <t>⑤フレコン又</t>
    <rPh sb="5" eb="6">
      <t>マタ</t>
    </rPh>
    <phoneticPr fontId="3"/>
  </si>
  <si>
    <t>⑥賃金単価差額</t>
    <rPh sb="1" eb="3">
      <t>チンギン</t>
    </rPh>
    <rPh sb="3" eb="5">
      <t>タンカ</t>
    </rPh>
    <rPh sb="5" eb="7">
      <t>サガク</t>
    </rPh>
    <phoneticPr fontId="3"/>
  </si>
  <si>
    <t>⑦入出庫費</t>
    <rPh sb="1" eb="2">
      <t>ニュウ</t>
    </rPh>
    <rPh sb="2" eb="3">
      <t>シュツ</t>
    </rPh>
    <rPh sb="3" eb="4">
      <t>コ</t>
    </rPh>
    <rPh sb="4" eb="5">
      <t>ヒ</t>
    </rPh>
    <phoneticPr fontId="3"/>
  </si>
  <si>
    <t>⑧事業実施後貯蔵量</t>
    <rPh sb="1" eb="3">
      <t>ジギョウ</t>
    </rPh>
    <rPh sb="3" eb="5">
      <t>ジッシ</t>
    </rPh>
    <rPh sb="5" eb="6">
      <t>ゴ</t>
    </rPh>
    <rPh sb="6" eb="9">
      <t>チョゾウリョウ</t>
    </rPh>
    <phoneticPr fontId="3"/>
  </si>
  <si>
    <t>処理量</t>
    <rPh sb="0" eb="3">
      <t>ショリリョウ</t>
    </rPh>
    <phoneticPr fontId="3"/>
  </si>
  <si>
    <t>率</t>
    <rPh sb="0" eb="1">
      <t>ヒリツ</t>
    </rPh>
    <phoneticPr fontId="3"/>
  </si>
  <si>
    <t>賃金単価</t>
    <rPh sb="0" eb="2">
      <t>チンギン</t>
    </rPh>
    <rPh sb="2" eb="4">
      <t>タンカ</t>
    </rPh>
    <phoneticPr fontId="3"/>
  </si>
  <si>
    <t>は純バラ入</t>
    <rPh sb="1" eb="2">
      <t>ジュン</t>
    </rPh>
    <rPh sb="4" eb="5">
      <t>ニュウシュッコ</t>
    </rPh>
    <phoneticPr fontId="3"/>
  </si>
  <si>
    <t>低減額</t>
    <rPh sb="0" eb="2">
      <t>テイゲン</t>
    </rPh>
    <rPh sb="2" eb="3">
      <t>ガク</t>
    </rPh>
    <phoneticPr fontId="3"/>
  </si>
  <si>
    <t>出庫賃金単</t>
    <rPh sb="0" eb="2">
      <t>ニュウシュッコ</t>
    </rPh>
    <rPh sb="2" eb="4">
      <t>チンギン</t>
    </rPh>
    <rPh sb="4" eb="5">
      <t>タンカ</t>
    </rPh>
    <phoneticPr fontId="3"/>
  </si>
  <si>
    <t>（円/ｔ）</t>
    <rPh sb="1" eb="2">
      <t>エン</t>
    </rPh>
    <phoneticPr fontId="3"/>
  </si>
  <si>
    <t xml:space="preserve"> 価 (円/ｔ)</t>
    <rPh sb="1" eb="2">
      <t>タンカ</t>
    </rPh>
    <rPh sb="4" eb="5">
      <t>エン</t>
    </rPh>
    <phoneticPr fontId="3"/>
  </si>
  <si>
    <t>⑨倉庫作業賃</t>
    <rPh sb="1" eb="2">
      <t>ソウコ</t>
    </rPh>
    <rPh sb="2" eb="3">
      <t>コ</t>
    </rPh>
    <rPh sb="3" eb="5">
      <t>サギョウ</t>
    </rPh>
    <rPh sb="5" eb="6">
      <t>チン</t>
    </rPh>
    <phoneticPr fontId="3"/>
  </si>
  <si>
    <t>⑩倉庫作業経</t>
    <rPh sb="1" eb="3">
      <t>ソウコ</t>
    </rPh>
    <rPh sb="3" eb="5">
      <t>サギョウ</t>
    </rPh>
    <rPh sb="5" eb="6">
      <t>ケイヒ</t>
    </rPh>
    <phoneticPr fontId="3"/>
  </si>
  <si>
    <t>金単価</t>
    <rPh sb="0" eb="1">
      <t>キン</t>
    </rPh>
    <rPh sb="1" eb="3">
      <t>タンカ</t>
    </rPh>
    <phoneticPr fontId="3"/>
  </si>
  <si>
    <t>費低減額</t>
    <rPh sb="0" eb="1">
      <t>ケイヒ</t>
    </rPh>
    <rPh sb="1" eb="3">
      <t>テイゲン</t>
    </rPh>
    <rPh sb="3" eb="4">
      <t>ガク</t>
    </rPh>
    <phoneticPr fontId="3"/>
  </si>
  <si>
    <t>　　　　　　　　　　　 合　計</t>
    <rPh sb="12" eb="15">
      <t>ゴウケイ</t>
    </rPh>
    <phoneticPr fontId="3"/>
  </si>
  <si>
    <t>副産物製品名</t>
    <rPh sb="0" eb="3">
      <t>フクサンブツ</t>
    </rPh>
    <rPh sb="3" eb="6">
      <t>セイヒンメイ</t>
    </rPh>
    <phoneticPr fontId="3"/>
  </si>
  <si>
    <t>②販売予定数</t>
    <rPh sb="1" eb="3">
      <t>ハンバイ</t>
    </rPh>
    <rPh sb="3" eb="5">
      <t>ヨテイ</t>
    </rPh>
    <rPh sb="5" eb="6">
      <t>スウリョウ</t>
    </rPh>
    <phoneticPr fontId="3"/>
  </si>
  <si>
    <t>③販売予定</t>
    <rPh sb="1" eb="3">
      <t>ハンバイ</t>
    </rPh>
    <rPh sb="3" eb="5">
      <t>ヨテイ</t>
    </rPh>
    <phoneticPr fontId="3"/>
  </si>
  <si>
    <t xml:space="preserve">  に同じ副産</t>
    <rPh sb="3" eb="4">
      <t>オナ</t>
    </rPh>
    <rPh sb="5" eb="6">
      <t>フク</t>
    </rPh>
    <rPh sb="6" eb="7">
      <t>サン</t>
    </rPh>
    <phoneticPr fontId="3"/>
  </si>
  <si>
    <t>量</t>
    <rPh sb="0" eb="1">
      <t>スウリョウ</t>
    </rPh>
    <phoneticPr fontId="3"/>
  </si>
  <si>
    <t xml:space="preserve">  物を販売し</t>
    <rPh sb="2" eb="3">
      <t>ブツ</t>
    </rPh>
    <rPh sb="4" eb="6">
      <t>ハンバイ</t>
    </rPh>
    <phoneticPr fontId="3"/>
  </si>
  <si>
    <t xml:space="preserve">  ていた場合</t>
    <rPh sb="5" eb="7">
      <t>バアイ</t>
    </rPh>
    <phoneticPr fontId="3"/>
  </si>
  <si>
    <t>　の収益(千円)</t>
    <rPh sb="2" eb="4">
      <t>シュウエキ</t>
    </rPh>
    <rPh sb="5" eb="7">
      <t>センエン</t>
    </rPh>
    <phoneticPr fontId="3"/>
  </si>
  <si>
    <t>（千円/ｔ）</t>
    <rPh sb="1" eb="2">
      <t>セン</t>
    </rPh>
    <rPh sb="2" eb="3">
      <t>エン</t>
    </rPh>
    <phoneticPr fontId="3"/>
  </si>
  <si>
    <t>　　　　　　　　　　作付面積(ha)</t>
    <rPh sb="10" eb="12">
      <t>サクツケ</t>
    </rPh>
    <rPh sb="12" eb="14">
      <t>メンセキ</t>
    </rPh>
    <phoneticPr fontId="3"/>
  </si>
  <si>
    <t>⑤減少生産量</t>
    <rPh sb="1" eb="3">
      <t>ゲンショウ</t>
    </rPh>
    <rPh sb="3" eb="5">
      <t>セイサン</t>
    </rPh>
    <rPh sb="5" eb="6">
      <t>リョウ</t>
    </rPh>
    <phoneticPr fontId="3"/>
  </si>
  <si>
    <t>①事業実施前</t>
    <rPh sb="1" eb="3">
      <t>ジギョウ</t>
    </rPh>
    <rPh sb="3" eb="5">
      <t>ジッシ</t>
    </rPh>
    <rPh sb="5" eb="6">
      <t>ゼン</t>
    </rPh>
    <phoneticPr fontId="3"/>
  </si>
  <si>
    <t>②機械・施設を導入しない場合の作付面積(見込)</t>
    <rPh sb="1" eb="3">
      <t>キカイ</t>
    </rPh>
    <rPh sb="4" eb="6">
      <t>シセツ</t>
    </rPh>
    <rPh sb="7" eb="9">
      <t>ドウニュウ</t>
    </rPh>
    <phoneticPr fontId="3"/>
  </si>
  <si>
    <t>②の把握方法及び作付減少の理由</t>
    <rPh sb="2" eb="4">
      <t>ハアク</t>
    </rPh>
    <rPh sb="4" eb="6">
      <t>ホウホウ</t>
    </rPh>
    <rPh sb="6" eb="7">
      <t>オヨ</t>
    </rPh>
    <rPh sb="8" eb="10">
      <t>サクツケ</t>
    </rPh>
    <rPh sb="10" eb="12">
      <t>ゲンショウ</t>
    </rPh>
    <phoneticPr fontId="3"/>
  </si>
  <si>
    <t>③増減</t>
    <rPh sb="1" eb="3">
      <t>ゾウゲン</t>
    </rPh>
    <phoneticPr fontId="3"/>
  </si>
  <si>
    <t>の単収</t>
    <rPh sb="1" eb="3">
      <t>タンシュウ</t>
    </rPh>
    <phoneticPr fontId="3"/>
  </si>
  <si>
    <t>　 合　計</t>
    <rPh sb="2" eb="5">
      <t>ゴウケイ</t>
    </rPh>
    <phoneticPr fontId="3"/>
  </si>
  <si>
    <t>⑦所得率</t>
    <rPh sb="1" eb="4">
      <t>ショトクリツ</t>
    </rPh>
    <phoneticPr fontId="3"/>
  </si>
  <si>
    <t>⑧生産コスト節減効果（労働費）との重複</t>
  </si>
  <si>
    <t>⑨重複労働</t>
    <rPh sb="1" eb="3">
      <t>チョウフク</t>
    </rPh>
    <rPh sb="3" eb="5">
      <t>ロウドウ</t>
    </rPh>
    <phoneticPr fontId="3"/>
  </si>
  <si>
    <t xml:space="preserve">⑩労賃単価 </t>
    <rPh sb="1" eb="3">
      <t>ロウチン</t>
    </rPh>
    <rPh sb="3" eb="5">
      <t>タンカ</t>
    </rPh>
    <phoneticPr fontId="3"/>
  </si>
  <si>
    <t xml:space="preserve"> (円/hr)</t>
    <rPh sb="2" eb="3">
      <t>エン</t>
    </rPh>
    <phoneticPr fontId="3"/>
  </si>
  <si>
    <t>⑦の所得率算出の具体的な</t>
    <rPh sb="2" eb="4">
      <t>ショトク</t>
    </rPh>
    <rPh sb="4" eb="5">
      <t>リツ</t>
    </rPh>
    <rPh sb="5" eb="7">
      <t>サンシュツ</t>
    </rPh>
    <rPh sb="8" eb="11">
      <t>グタイテキ</t>
    </rPh>
    <phoneticPr fontId="3"/>
  </si>
  <si>
    <t>　　　　　　（小規模土地基盤整備の場合）</t>
    <rPh sb="7" eb="10">
      <t>ショウキボ</t>
    </rPh>
    <rPh sb="10" eb="12">
      <t>トチ</t>
    </rPh>
    <rPh sb="12" eb="14">
      <t>キバン</t>
    </rPh>
    <rPh sb="14" eb="16">
      <t>セイビ</t>
    </rPh>
    <rPh sb="17" eb="19">
      <t>バアイ</t>
    </rPh>
    <phoneticPr fontId="3"/>
  </si>
  <si>
    <t>③事業を取り組</t>
    <rPh sb="1" eb="3">
      <t>ジギョウ</t>
    </rPh>
    <rPh sb="4" eb="5">
      <t>ト</t>
    </rPh>
    <rPh sb="6" eb="7">
      <t>クミ</t>
    </rPh>
    <phoneticPr fontId="3"/>
  </si>
  <si>
    <t>⑤事業を取り組</t>
    <rPh sb="1" eb="3">
      <t>ジギョウ</t>
    </rPh>
    <rPh sb="4" eb="5">
      <t>ト</t>
    </rPh>
    <rPh sb="6" eb="7">
      <t>ク</t>
    </rPh>
    <phoneticPr fontId="3"/>
  </si>
  <si>
    <t>⑥事業実施前の</t>
    <rPh sb="1" eb="3">
      <t>ジギョウ</t>
    </rPh>
    <rPh sb="3" eb="5">
      <t>ジッシ</t>
    </rPh>
    <rPh sb="5" eb="6">
      <t>マエ</t>
    </rPh>
    <phoneticPr fontId="3"/>
  </si>
  <si>
    <t>⑦事業を取り組ま</t>
    <rPh sb="1" eb="3">
      <t>ジギョウ</t>
    </rPh>
    <rPh sb="4" eb="5">
      <t>ト</t>
    </rPh>
    <rPh sb="6" eb="7">
      <t>ク</t>
    </rPh>
    <phoneticPr fontId="3"/>
  </si>
  <si>
    <t>単収</t>
    <rPh sb="0" eb="2">
      <t>タンシュウ</t>
    </rPh>
    <phoneticPr fontId="3"/>
  </si>
  <si>
    <t>まない場合の</t>
    <rPh sb="3" eb="5">
      <t>バアイ</t>
    </rPh>
    <phoneticPr fontId="3"/>
  </si>
  <si>
    <t xml:space="preserve"> ない場合の販売</t>
    <rPh sb="3" eb="5">
      <t>バアイ</t>
    </rPh>
    <rPh sb="6" eb="8">
      <t>ハンバイ</t>
    </rPh>
    <phoneticPr fontId="3"/>
  </si>
  <si>
    <t xml:space="preserve"> 単収</t>
    <rPh sb="1" eb="3">
      <t>タンシュウ</t>
    </rPh>
    <phoneticPr fontId="3"/>
  </si>
  <si>
    <t>額①*③*⑤</t>
    <rPh sb="0" eb="1">
      <t>ガク</t>
    </rPh>
    <phoneticPr fontId="3"/>
  </si>
  <si>
    <t>③の事業を取り組まない場合の単収</t>
    <rPh sb="2" eb="4">
      <t>ジギョウ</t>
    </rPh>
    <rPh sb="5" eb="6">
      <t>ト</t>
    </rPh>
    <rPh sb="7" eb="8">
      <t>ク</t>
    </rPh>
    <rPh sb="11" eb="13">
      <t>バアイ</t>
    </rPh>
    <rPh sb="14" eb="16">
      <t>タンシュウ</t>
    </rPh>
    <phoneticPr fontId="3"/>
  </si>
  <si>
    <t>⑤の事業を取り組まない場合の販売</t>
    <rPh sb="2" eb="4">
      <t>ジギョウ</t>
    </rPh>
    <rPh sb="5" eb="6">
      <t>ト</t>
    </rPh>
    <rPh sb="7" eb="8">
      <t>ク</t>
    </rPh>
    <rPh sb="11" eb="13">
      <t>バアイ</t>
    </rPh>
    <rPh sb="14" eb="16">
      <t>ハンバイ</t>
    </rPh>
    <phoneticPr fontId="3"/>
  </si>
  <si>
    <t>単価の具体的な見込み方法</t>
    <rPh sb="0" eb="2">
      <t>タンカ</t>
    </rPh>
    <rPh sb="3" eb="6">
      <t>グタイテキ</t>
    </rPh>
    <rPh sb="7" eb="9">
      <t>ミコ</t>
    </rPh>
    <rPh sb="10" eb="11">
      <t>カタ</t>
    </rPh>
    <rPh sb="11" eb="12">
      <t>ホウ</t>
    </rPh>
    <phoneticPr fontId="3"/>
  </si>
  <si>
    <t>（ア）農業生産を維持する効果</t>
    <rPh sb="3" eb="5">
      <t>ノウギョウ</t>
    </rPh>
    <rPh sb="5" eb="6">
      <t>ショウ</t>
    </rPh>
    <rPh sb="6" eb="7">
      <t>サン</t>
    </rPh>
    <rPh sb="8" eb="10">
      <t>イジ</t>
    </rPh>
    <rPh sb="12" eb="14">
      <t>コウカ</t>
    </rPh>
    <phoneticPr fontId="3"/>
  </si>
  <si>
    <t>（イ）土壌生産力を維持する効果</t>
    <rPh sb="3" eb="5">
      <t>ドジョウ</t>
    </rPh>
    <rPh sb="5" eb="8">
      <t>セイサンリョク</t>
    </rPh>
    <rPh sb="9" eb="11">
      <t>イジ</t>
    </rPh>
    <rPh sb="13" eb="15">
      <t>コウカ</t>
    </rPh>
    <phoneticPr fontId="3"/>
  </si>
  <si>
    <t>計</t>
    <rPh sb="0" eb="1">
      <t>ケイ</t>
    </rPh>
    <phoneticPr fontId="3"/>
  </si>
  <si>
    <t>　　　　　（産地管理施設、農産物被害防止施設の場合）</t>
    <rPh sb="6" eb="8">
      <t>サンチ</t>
    </rPh>
    <rPh sb="8" eb="10">
      <t>カンリ</t>
    </rPh>
    <rPh sb="10" eb="12">
      <t>シセツ</t>
    </rPh>
    <rPh sb="13" eb="16">
      <t>ノウサンブツ</t>
    </rPh>
    <rPh sb="16" eb="18">
      <t>ヒガイ</t>
    </rPh>
    <rPh sb="18" eb="20">
      <t>ボウシ</t>
    </rPh>
    <rPh sb="20" eb="22">
      <t>シセツ</t>
    </rPh>
    <rPh sb="23" eb="25">
      <t>バアイ</t>
    </rPh>
    <phoneticPr fontId="3"/>
  </si>
  <si>
    <t>事業実施前の被害の状況</t>
    <rPh sb="0" eb="2">
      <t>ジギョウ</t>
    </rPh>
    <rPh sb="2" eb="4">
      <t>ジッシ</t>
    </rPh>
    <rPh sb="4" eb="5">
      <t>マエ</t>
    </rPh>
    <rPh sb="6" eb="8">
      <t>ヒガイ</t>
    </rPh>
    <rPh sb="9" eb="11">
      <t>ジョウキョウ</t>
    </rPh>
    <phoneticPr fontId="3"/>
  </si>
  <si>
    <t>①被害により</t>
    <rPh sb="1" eb="3">
      <t>ヒガイ</t>
    </rPh>
    <phoneticPr fontId="3"/>
  </si>
  <si>
    <t>③被害により</t>
    <rPh sb="1" eb="3">
      <t>ヒガイ</t>
    </rPh>
    <phoneticPr fontId="3"/>
  </si>
  <si>
    <t>④③の被害によ</t>
    <rPh sb="3" eb="5">
      <t>ヒガイ</t>
    </rPh>
    <phoneticPr fontId="3"/>
  </si>
  <si>
    <t>　出荷出来な</t>
    <rPh sb="1" eb="3">
      <t>シュッカ</t>
    </rPh>
    <rPh sb="3" eb="5">
      <t>デキ</t>
    </rPh>
    <phoneticPr fontId="3"/>
  </si>
  <si>
    <t>　の平均販売</t>
    <rPh sb="2" eb="3">
      <t>ヒラ</t>
    </rPh>
    <rPh sb="3" eb="4">
      <t>ヘイキン</t>
    </rPh>
    <rPh sb="4" eb="6">
      <t>ハンバイ</t>
    </rPh>
    <phoneticPr fontId="3"/>
  </si>
  <si>
    <t>　品質低下し</t>
    <rPh sb="1" eb="3">
      <t>ヒンシツ</t>
    </rPh>
    <rPh sb="3" eb="5">
      <t>テイカ</t>
    </rPh>
    <phoneticPr fontId="3"/>
  </si>
  <si>
    <t xml:space="preserve">  る平均販売単</t>
    <rPh sb="3" eb="5">
      <t>ヘイキン</t>
    </rPh>
    <rPh sb="5" eb="7">
      <t>ハンバイ</t>
    </rPh>
    <rPh sb="7" eb="8">
      <t>タン</t>
    </rPh>
    <phoneticPr fontId="3"/>
  </si>
  <si>
    <t xml:space="preserve">  １０年間に</t>
    <rPh sb="4" eb="6">
      <t>ネンカン</t>
    </rPh>
    <phoneticPr fontId="3"/>
  </si>
  <si>
    <t>被害額</t>
    <rPh sb="0" eb="2">
      <t>ヒガイ</t>
    </rPh>
    <rPh sb="2" eb="3">
      <t>ガク</t>
    </rPh>
    <phoneticPr fontId="3"/>
  </si>
  <si>
    <t>　くなった量</t>
    <rPh sb="5" eb="6">
      <t>リョウ</t>
    </rPh>
    <phoneticPr fontId="3"/>
  </si>
  <si>
    <t>価格</t>
    <rPh sb="0" eb="2">
      <t>カカク</t>
    </rPh>
    <phoneticPr fontId="3"/>
  </si>
  <si>
    <t>　て出荷した量</t>
    <rPh sb="2" eb="4">
      <t>シュッカ</t>
    </rPh>
    <rPh sb="6" eb="7">
      <t>リョウ</t>
    </rPh>
    <phoneticPr fontId="3"/>
  </si>
  <si>
    <t xml:space="preserve"> 価下落額</t>
    <rPh sb="1" eb="2">
      <t>アタイ</t>
    </rPh>
    <rPh sb="2" eb="4">
      <t>ゲラク</t>
    </rPh>
    <rPh sb="4" eb="5">
      <t>ガク</t>
    </rPh>
    <phoneticPr fontId="3"/>
  </si>
  <si>
    <t xml:space="preserve">  おける気象</t>
    <rPh sb="5" eb="7">
      <t>キショウ</t>
    </rPh>
    <phoneticPr fontId="3"/>
  </si>
  <si>
    <t>（①*②+③*④）</t>
  </si>
  <si>
    <t xml:space="preserve">   （千円/ｔ）</t>
    <rPh sb="4" eb="6">
      <t>センエン</t>
    </rPh>
    <phoneticPr fontId="3"/>
  </si>
  <si>
    <t xml:space="preserve">   （ ｔ /年）</t>
    <rPh sb="8" eb="9">
      <t>ネン</t>
    </rPh>
    <phoneticPr fontId="3"/>
  </si>
  <si>
    <t xml:space="preserve"> 　災害の割合(%)  </t>
    <rPh sb="2" eb="4">
      <t>サイガイ</t>
    </rPh>
    <rPh sb="5" eb="7">
      <t>ワリアイ</t>
    </rPh>
    <phoneticPr fontId="3"/>
  </si>
  <si>
    <t>*⑤　　千円</t>
    <rPh sb="4" eb="6">
      <t>センエン</t>
    </rPh>
    <phoneticPr fontId="3"/>
  </si>
  <si>
    <t>　　合  計</t>
    <rPh sb="2" eb="6">
      <t>ゴウケイ</t>
    </rPh>
    <phoneticPr fontId="3"/>
  </si>
  <si>
    <t>事業実施後の被害の見込み</t>
    <rPh sb="0" eb="2">
      <t>ジギョウ</t>
    </rPh>
    <rPh sb="2" eb="4">
      <t>ジッシ</t>
    </rPh>
    <rPh sb="4" eb="5">
      <t>ゴ</t>
    </rPh>
    <rPh sb="6" eb="8">
      <t>ヒガイ</t>
    </rPh>
    <rPh sb="9" eb="11">
      <t>ミコ</t>
    </rPh>
    <phoneticPr fontId="3"/>
  </si>
  <si>
    <t>⑦被害により</t>
    <rPh sb="1" eb="3">
      <t>ヒガイ</t>
    </rPh>
    <phoneticPr fontId="3"/>
  </si>
  <si>
    <t>⑧被害により</t>
    <rPh sb="1" eb="3">
      <t>ヒガイ</t>
    </rPh>
    <phoneticPr fontId="3"/>
  </si>
  <si>
    <t>⑨事業実施後</t>
    <rPh sb="1" eb="3">
      <t>ジギョウ</t>
    </rPh>
    <rPh sb="3" eb="5">
      <t>ジッシ</t>
    </rPh>
    <rPh sb="5" eb="6">
      <t>ゴ</t>
    </rPh>
    <phoneticPr fontId="3"/>
  </si>
  <si>
    <t>　出荷できな</t>
    <rPh sb="1" eb="3">
      <t>シュッカ</t>
    </rPh>
    <phoneticPr fontId="3"/>
  </si>
  <si>
    <t>品質低下し</t>
    <rPh sb="0" eb="2">
      <t>ヒンシツ</t>
    </rPh>
    <rPh sb="2" eb="4">
      <t>テイカ</t>
    </rPh>
    <phoneticPr fontId="3"/>
  </si>
  <si>
    <t>の被害額</t>
    <rPh sb="1" eb="2">
      <t>ヒ</t>
    </rPh>
    <rPh sb="2" eb="3">
      <t>ヒガイ</t>
    </rPh>
    <rPh sb="3" eb="4">
      <t>ガク</t>
    </rPh>
    <phoneticPr fontId="3"/>
  </si>
  <si>
    <t>　くなる量</t>
    <rPh sb="4" eb="5">
      <t>リョウ</t>
    </rPh>
    <phoneticPr fontId="3"/>
  </si>
  <si>
    <t>　て出荷する量</t>
    <rPh sb="2" eb="4">
      <t>シュッカ</t>
    </rPh>
    <rPh sb="6" eb="7">
      <t>リョウ</t>
    </rPh>
    <phoneticPr fontId="3"/>
  </si>
  <si>
    <t>（⑦*②+⑧*④）</t>
  </si>
  <si>
    <t>（ｔ /年）</t>
    <rPh sb="4" eb="5">
      <t>ネン</t>
    </rPh>
    <phoneticPr fontId="3"/>
  </si>
  <si>
    <t>（ ｔ /年）</t>
    <rPh sb="5" eb="6">
      <t>ネン</t>
    </rPh>
    <phoneticPr fontId="3"/>
  </si>
  <si>
    <t>①計画賃金</t>
    <rPh sb="1" eb="3">
      <t>ケイカク</t>
    </rPh>
    <rPh sb="3" eb="5">
      <t>チンギン</t>
    </rPh>
    <phoneticPr fontId="3"/>
  </si>
  <si>
    <t>②当該施設での</t>
    <rPh sb="1" eb="3">
      <t>トウガイ</t>
    </rPh>
    <rPh sb="3" eb="5">
      <t>シセツ</t>
    </rPh>
    <phoneticPr fontId="3"/>
  </si>
  <si>
    <t>年効果額（千円）</t>
    <rPh sb="0" eb="1">
      <t>ネン</t>
    </rPh>
    <rPh sb="1" eb="3">
      <t>コウカ</t>
    </rPh>
    <rPh sb="3" eb="4">
      <t>ガク</t>
    </rPh>
    <rPh sb="5" eb="7">
      <t>センエン</t>
    </rPh>
    <phoneticPr fontId="3"/>
  </si>
  <si>
    <t>施設名</t>
  </si>
  <si>
    <t>農家雇用人員</t>
    <rPh sb="0" eb="2">
      <t>ノウカ</t>
    </rPh>
    <phoneticPr fontId="3"/>
  </si>
  <si>
    <t>（人）</t>
  </si>
  <si>
    <t>（千円／年）</t>
    <rPh sb="1" eb="3">
      <t>センエン</t>
    </rPh>
    <rPh sb="4" eb="5">
      <t>ネン</t>
    </rPh>
    <phoneticPr fontId="3"/>
  </si>
  <si>
    <t>データ出典</t>
    <rPh sb="3" eb="5">
      <t>シュッテン</t>
    </rPh>
    <phoneticPr fontId="3"/>
  </si>
  <si>
    <t>当該効果の内容</t>
    <rPh sb="0" eb="2">
      <t>トウガイ</t>
    </rPh>
    <rPh sb="2" eb="4">
      <t>コウカ</t>
    </rPh>
    <rPh sb="5" eb="7">
      <t>ナイヨウ</t>
    </rPh>
    <phoneticPr fontId="3"/>
  </si>
  <si>
    <t>当該効果が発生する理由及び他効果との重複が無いことの確認</t>
    <rPh sb="0" eb="2">
      <t>トウガイ</t>
    </rPh>
    <rPh sb="2" eb="4">
      <t>コウカ</t>
    </rPh>
    <rPh sb="5" eb="7">
      <t>ハッセイ</t>
    </rPh>
    <rPh sb="9" eb="11">
      <t>リユウ</t>
    </rPh>
    <rPh sb="11" eb="12">
      <t>オヨ</t>
    </rPh>
    <rPh sb="13" eb="14">
      <t>タ</t>
    </rPh>
    <rPh sb="14" eb="16">
      <t>コウカ</t>
    </rPh>
    <rPh sb="18" eb="20">
      <t>チョウフク</t>
    </rPh>
    <rPh sb="21" eb="22">
      <t>ナ</t>
    </rPh>
    <rPh sb="26" eb="28">
      <t>カクニン</t>
    </rPh>
    <phoneticPr fontId="3"/>
  </si>
  <si>
    <t>　　　　その他の効果合計</t>
    <rPh sb="4" eb="7">
      <t>ソノタ</t>
    </rPh>
    <rPh sb="8" eb="10">
      <t>コウカ</t>
    </rPh>
    <rPh sb="10" eb="12">
      <t>ゴウケイ</t>
    </rPh>
    <phoneticPr fontId="3"/>
  </si>
  <si>
    <t>効果名</t>
    <rPh sb="0" eb="2">
      <t>コウカ</t>
    </rPh>
    <rPh sb="2" eb="3">
      <t>メイ</t>
    </rPh>
    <phoneticPr fontId="3"/>
  </si>
  <si>
    <t>　年総効果額</t>
    <rPh sb="1" eb="2">
      <t>ネン</t>
    </rPh>
    <rPh sb="2" eb="3">
      <t>ソウ</t>
    </rPh>
    <rPh sb="3" eb="6">
      <t>コウカガク</t>
    </rPh>
    <phoneticPr fontId="3"/>
  </si>
  <si>
    <t>　ア　生産コスト節減効果</t>
    <rPh sb="3" eb="5">
      <t>セイサン</t>
    </rPh>
    <rPh sb="8" eb="10">
      <t>セツゲン</t>
    </rPh>
    <rPh sb="10" eb="12">
      <t>コウカ</t>
    </rPh>
    <phoneticPr fontId="3"/>
  </si>
  <si>
    <t>　イ　品質向上効果</t>
    <rPh sb="3" eb="5">
      <t>ヒンシツ</t>
    </rPh>
    <rPh sb="5" eb="7">
      <t>コウジョウ</t>
    </rPh>
    <rPh sb="7" eb="9">
      <t>コウカ</t>
    </rPh>
    <phoneticPr fontId="3"/>
  </si>
  <si>
    <t>　ウ　生産力増加効果</t>
    <rPh sb="3" eb="6">
      <t>セイサンリョク</t>
    </rPh>
    <rPh sb="6" eb="7">
      <t>ゾウ</t>
    </rPh>
    <rPh sb="7" eb="8">
      <t>カコウ</t>
    </rPh>
    <rPh sb="8" eb="10">
      <t>コウカ</t>
    </rPh>
    <phoneticPr fontId="3"/>
  </si>
  <si>
    <t>　エ　物流合理化効果</t>
    <rPh sb="3" eb="5">
      <t>ブツリュウ</t>
    </rPh>
    <rPh sb="5" eb="8">
      <t>ゴウリカ</t>
    </rPh>
    <rPh sb="8" eb="10">
      <t>コウカ</t>
    </rPh>
    <phoneticPr fontId="3"/>
  </si>
  <si>
    <t>　オ　副産物産出効果</t>
    <rPh sb="3" eb="6">
      <t>フクサンブツ</t>
    </rPh>
    <rPh sb="6" eb="8">
      <t>サンシュツ</t>
    </rPh>
    <rPh sb="8" eb="10">
      <t>コウカ</t>
    </rPh>
    <phoneticPr fontId="3"/>
  </si>
  <si>
    <t>　カ　生産力維持効果</t>
    <rPh sb="3" eb="6">
      <t>セイサンリョク</t>
    </rPh>
    <rPh sb="6" eb="8">
      <t>イジ</t>
    </rPh>
    <rPh sb="8" eb="10">
      <t>コウカ</t>
    </rPh>
    <phoneticPr fontId="3"/>
  </si>
  <si>
    <t>　キ　被害防止生産安定効果</t>
    <rPh sb="3" eb="5">
      <t>ヒガイ</t>
    </rPh>
    <rPh sb="5" eb="7">
      <t>ボウシ</t>
    </rPh>
    <rPh sb="7" eb="9">
      <t>セイサン</t>
    </rPh>
    <rPh sb="9" eb="11">
      <t>アンテイ</t>
    </rPh>
    <rPh sb="11" eb="13">
      <t>コウカ</t>
    </rPh>
    <phoneticPr fontId="3"/>
  </si>
  <si>
    <t>（２）総合耐用年数の算出</t>
    <rPh sb="3" eb="5">
      <t>ソウゴウ</t>
    </rPh>
    <rPh sb="5" eb="7">
      <t>タイヨウ</t>
    </rPh>
    <rPh sb="7" eb="9">
      <t>ネンスウ</t>
    </rPh>
    <rPh sb="10" eb="12">
      <t>サンシュツ</t>
    </rPh>
    <phoneticPr fontId="3"/>
  </si>
  <si>
    <t>設　備　名</t>
    <rPh sb="0" eb="3">
      <t>セツビ</t>
    </rPh>
    <rPh sb="4" eb="5">
      <t>メイ</t>
    </rPh>
    <phoneticPr fontId="3"/>
  </si>
  <si>
    <t>①耐用年数</t>
    <rPh sb="1" eb="3">
      <t>タイヨウ</t>
    </rPh>
    <rPh sb="3" eb="5">
      <t>ネンスウ</t>
    </rPh>
    <phoneticPr fontId="3"/>
  </si>
  <si>
    <t>②工事費</t>
    <rPh sb="1" eb="4">
      <t>コウジヒ</t>
    </rPh>
    <phoneticPr fontId="3"/>
  </si>
  <si>
    <t>③年工事費</t>
    <rPh sb="1" eb="2">
      <t>ネンカン</t>
    </rPh>
    <rPh sb="2" eb="4">
      <t>コウジ</t>
    </rPh>
    <rPh sb="4" eb="5">
      <t>ショウキャクヒ</t>
    </rPh>
    <phoneticPr fontId="3"/>
  </si>
  <si>
    <t>備考</t>
    <rPh sb="0" eb="2">
      <t>ビコウ</t>
    </rPh>
    <phoneticPr fontId="3"/>
  </si>
  <si>
    <t>（年）</t>
    <rPh sb="1" eb="2">
      <t>ネン</t>
    </rPh>
    <phoneticPr fontId="3"/>
  </si>
  <si>
    <t>整備事業小計Ⅰ</t>
    <rPh sb="0" eb="2">
      <t>セイビ</t>
    </rPh>
    <rPh sb="2" eb="4">
      <t>ジギョウ</t>
    </rPh>
    <rPh sb="4" eb="6">
      <t>ショウケイ</t>
    </rPh>
    <phoneticPr fontId="3"/>
  </si>
  <si>
    <t>推進事業に係る経費Ⅱ</t>
    <rPh sb="0" eb="2">
      <t>スイシン</t>
    </rPh>
    <rPh sb="2" eb="4">
      <t>ジギョウ</t>
    </rPh>
    <rPh sb="5" eb="6">
      <t>カカ</t>
    </rPh>
    <rPh sb="7" eb="9">
      <t>ケイヒ</t>
    </rPh>
    <phoneticPr fontId="3"/>
  </si>
  <si>
    <t>その他（設計書、工事雑費）Ⅲ</t>
    <rPh sb="2" eb="3">
      <t>タ</t>
    </rPh>
    <rPh sb="4" eb="7">
      <t>セッケイショ</t>
    </rPh>
    <rPh sb="8" eb="10">
      <t>コウジ</t>
    </rPh>
    <rPh sb="10" eb="12">
      <t>ザッピ</t>
    </rPh>
    <phoneticPr fontId="3"/>
  </si>
  <si>
    <t>合計（Ⅰ＋Ⅱ＋Ⅲ）</t>
    <rPh sb="0" eb="1">
      <t>ゴウ</t>
    </rPh>
    <rPh sb="1" eb="2">
      <t>ケイ</t>
    </rPh>
    <phoneticPr fontId="3"/>
  </si>
  <si>
    <t>②’工事費計</t>
    <rPh sb="2" eb="5">
      <t>コウジヒ</t>
    </rPh>
    <rPh sb="5" eb="6">
      <t>ケイ</t>
    </rPh>
    <phoneticPr fontId="3"/>
  </si>
  <si>
    <t>③’年工事費計</t>
    <rPh sb="2" eb="3">
      <t>ネン</t>
    </rPh>
    <rPh sb="3" eb="6">
      <t>コウジヒ</t>
    </rPh>
    <rPh sb="6" eb="7">
      <t>ケイ</t>
    </rPh>
    <phoneticPr fontId="3"/>
  </si>
  <si>
    <t>総合耐用年数＝②’／③’＝</t>
    <rPh sb="0" eb="2">
      <t>ソウゴウ</t>
    </rPh>
    <rPh sb="2" eb="4">
      <t>タイヨウ</t>
    </rPh>
    <rPh sb="4" eb="6">
      <t>ネンスウ</t>
    </rPh>
    <phoneticPr fontId="3"/>
  </si>
  <si>
    <t>年</t>
    <rPh sb="0" eb="1">
      <t>ネン</t>
    </rPh>
    <phoneticPr fontId="3"/>
  </si>
  <si>
    <t>（３）廃用損失額</t>
    <rPh sb="3" eb="5">
      <t>ハイヨウ</t>
    </rPh>
    <rPh sb="5" eb="8">
      <t>ソンシツガク</t>
    </rPh>
    <phoneticPr fontId="3"/>
  </si>
  <si>
    <t>名  称</t>
    <rPh sb="0" eb="4">
      <t>メイショウ</t>
    </rPh>
    <phoneticPr fontId="3"/>
  </si>
  <si>
    <t>損失額(千円)</t>
    <rPh sb="0" eb="2">
      <t>ソンシツ</t>
    </rPh>
    <rPh sb="2" eb="3">
      <t>ガク</t>
    </rPh>
    <rPh sb="4" eb="6">
      <t>センエン</t>
    </rPh>
    <phoneticPr fontId="3"/>
  </si>
  <si>
    <t>（４）投資効果の総括</t>
    <rPh sb="3" eb="5">
      <t>トウシ</t>
    </rPh>
    <rPh sb="5" eb="7">
      <t>コウカ</t>
    </rPh>
    <rPh sb="8" eb="10">
      <t>ソウカツ</t>
    </rPh>
    <phoneticPr fontId="3"/>
  </si>
  <si>
    <t>区　分</t>
    <rPh sb="0" eb="3">
      <t>クブン</t>
    </rPh>
    <phoneticPr fontId="3"/>
  </si>
  <si>
    <t>①総事業費</t>
    <rPh sb="1" eb="4">
      <t>ソウジギョウ</t>
    </rPh>
    <rPh sb="4" eb="5">
      <t>ヒ</t>
    </rPh>
    <phoneticPr fontId="3"/>
  </si>
  <si>
    <t>千円</t>
    <rPh sb="0" eb="2">
      <t>センエン</t>
    </rPh>
    <phoneticPr fontId="3"/>
  </si>
  <si>
    <t>　　うち整備事業に係るもの</t>
    <rPh sb="4" eb="6">
      <t>セイビ</t>
    </rPh>
    <rPh sb="6" eb="8">
      <t>ジギョウ</t>
    </rPh>
    <rPh sb="9" eb="10">
      <t>カカ</t>
    </rPh>
    <phoneticPr fontId="3"/>
  </si>
  <si>
    <t>　　うち推進事業に係るもの</t>
    <rPh sb="4" eb="6">
      <t>スイシン</t>
    </rPh>
    <rPh sb="6" eb="8">
      <t>ジギョウ</t>
    </rPh>
    <rPh sb="9" eb="10">
      <t>カカ</t>
    </rPh>
    <phoneticPr fontId="3"/>
  </si>
  <si>
    <t>②年総効果額</t>
    <rPh sb="1" eb="2">
      <t>ネン</t>
    </rPh>
    <rPh sb="2" eb="3">
      <t>ソウ</t>
    </rPh>
    <rPh sb="3" eb="6">
      <t>コウカガク</t>
    </rPh>
    <phoneticPr fontId="3"/>
  </si>
  <si>
    <t>　　　千円／年</t>
    <rPh sb="3" eb="5">
      <t>センエン</t>
    </rPh>
    <rPh sb="6" eb="7">
      <t>ネン</t>
    </rPh>
    <phoneticPr fontId="3"/>
  </si>
  <si>
    <t>(増設の場合又は同時に他</t>
    <rPh sb="1" eb="3">
      <t>ゾウセツ</t>
    </rPh>
    <rPh sb="4" eb="5">
      <t>バアイ</t>
    </rPh>
    <rPh sb="6" eb="7">
      <t>マタ</t>
    </rPh>
    <rPh sb="11" eb="12">
      <t>ホカ</t>
    </rPh>
    <phoneticPr fontId="3"/>
  </si>
  <si>
    <t>　　　千円／年(本事業の総事業費)</t>
    <rPh sb="3" eb="5">
      <t>センエン</t>
    </rPh>
    <rPh sb="6" eb="7">
      <t>ネン</t>
    </rPh>
    <rPh sb="8" eb="9">
      <t>ホン</t>
    </rPh>
    <rPh sb="9" eb="11">
      <t>ジギョウ</t>
    </rPh>
    <rPh sb="12" eb="13">
      <t>ソウ</t>
    </rPh>
    <rPh sb="13" eb="16">
      <t>ジギョウヒ</t>
    </rPh>
    <phoneticPr fontId="3"/>
  </si>
  <si>
    <t>本事業の総事業費/(本事業の総事業費</t>
    <rPh sb="0" eb="1">
      <t>ホン</t>
    </rPh>
    <rPh sb="1" eb="3">
      <t>ジギョウ</t>
    </rPh>
    <rPh sb="4" eb="7">
      <t>ソウジギョウ</t>
    </rPh>
    <rPh sb="7" eb="8">
      <t>ヒ</t>
    </rPh>
    <rPh sb="10" eb="11">
      <t>ホン</t>
    </rPh>
    <rPh sb="11" eb="13">
      <t>ジギョウ</t>
    </rPh>
    <rPh sb="14" eb="15">
      <t>ソウジギョウ</t>
    </rPh>
    <rPh sb="15" eb="18">
      <t>ジギョウヒ</t>
    </rPh>
    <phoneticPr fontId="3"/>
  </si>
  <si>
    <t>③総合耐用年数</t>
    <rPh sb="1" eb="3">
      <t>ソウゴウ</t>
    </rPh>
    <rPh sb="3" eb="5">
      <t>タイヨウ</t>
    </rPh>
    <rPh sb="5" eb="6">
      <t>ネンスウ</t>
    </rPh>
    <phoneticPr fontId="3"/>
  </si>
  <si>
    <t>　　　　年</t>
    <rPh sb="4" eb="5">
      <t>ネン</t>
    </rPh>
    <phoneticPr fontId="3"/>
  </si>
  <si>
    <t>④還元率</t>
    <rPh sb="1" eb="4">
      <t>カンゲンリツ</t>
    </rPh>
    <phoneticPr fontId="3"/>
  </si>
  <si>
    <t>割引率</t>
    <rPh sb="0" eb="3">
      <t>ワリビキリツ</t>
    </rPh>
    <phoneticPr fontId="3"/>
  </si>
  <si>
    <t>⑤妥当投資額</t>
    <rPh sb="1" eb="3">
      <t>ダトウ</t>
    </rPh>
    <rPh sb="3" eb="6">
      <t>トウシガク</t>
    </rPh>
    <phoneticPr fontId="3"/>
  </si>
  <si>
    <t>　　　　千円</t>
    <rPh sb="4" eb="6">
      <t>センエン</t>
    </rPh>
    <phoneticPr fontId="3"/>
  </si>
  <si>
    <t>⑥廃用損失額</t>
    <rPh sb="1" eb="3">
      <t>ハイヨウ</t>
    </rPh>
    <rPh sb="3" eb="6">
      <t>ソンシツガク</t>
    </rPh>
    <phoneticPr fontId="3"/>
  </si>
  <si>
    <t>⑦投資効率</t>
    <rPh sb="1" eb="3">
      <t>トウシ</t>
    </rPh>
    <rPh sb="3" eb="5">
      <t>コウリツ</t>
    </rPh>
    <phoneticPr fontId="3"/>
  </si>
  <si>
    <t>２　効果と費用の比較表</t>
    <rPh sb="10" eb="11">
      <t>ヒョウ</t>
    </rPh>
    <phoneticPr fontId="3"/>
  </si>
  <si>
    <t>　Ⅰ　農業分野</t>
    <rPh sb="3" eb="5">
      <t>ノウギョウ</t>
    </rPh>
    <rPh sb="5" eb="7">
      <t>ブンヤ</t>
    </rPh>
    <phoneticPr fontId="3"/>
  </si>
  <si>
    <t xml:space="preserve"> 　１の（２）のイの（ア）のａの各施設等について、効果と費用の比較を次の表に準拠して算出するものとする。</t>
    <rPh sb="17" eb="19">
      <t>シセツ</t>
    </rPh>
    <rPh sb="19" eb="20">
      <t>トウ</t>
    </rPh>
    <phoneticPr fontId="3"/>
  </si>
  <si>
    <t>（１）年効果総額</t>
    <rPh sb="3" eb="4">
      <t>ネン</t>
    </rPh>
    <rPh sb="4" eb="6">
      <t>コウカ</t>
    </rPh>
    <rPh sb="6" eb="8">
      <t>ソウガク</t>
    </rPh>
    <phoneticPr fontId="3"/>
  </si>
  <si>
    <t>①事業実施前</t>
    <rPh sb="1" eb="3">
      <t>ジギョウ</t>
    </rPh>
    <rPh sb="3" eb="5">
      <t>ジッシ</t>
    </rPh>
    <rPh sb="5" eb="6">
      <t>マエ</t>
    </rPh>
    <phoneticPr fontId="3"/>
  </si>
  <si>
    <t>②事業実施後</t>
    <rPh sb="1" eb="3">
      <t>ジギョウ</t>
    </rPh>
    <rPh sb="3" eb="5">
      <t>ジッシ</t>
    </rPh>
    <rPh sb="5" eb="6">
      <t>ゴ</t>
    </rPh>
    <phoneticPr fontId="3"/>
  </si>
  <si>
    <t>③生産規模拡</t>
    <rPh sb="1" eb="3">
      <t>セイサン</t>
    </rPh>
    <rPh sb="3" eb="5">
      <t>キボ</t>
    </rPh>
    <rPh sb="5" eb="6">
      <t>カクダイ</t>
    </rPh>
    <phoneticPr fontId="3"/>
  </si>
  <si>
    <t>事業対象作目</t>
    <rPh sb="0" eb="2">
      <t>ジギョウ</t>
    </rPh>
    <rPh sb="2" eb="4">
      <t>タイショウ</t>
    </rPh>
    <rPh sb="4" eb="6">
      <t>サクモク</t>
    </rPh>
    <phoneticPr fontId="3"/>
  </si>
  <si>
    <t xml:space="preserve">  の作付面積</t>
    <rPh sb="3" eb="4">
      <t>サク</t>
    </rPh>
    <rPh sb="4" eb="5">
      <t>サクツケ</t>
    </rPh>
    <rPh sb="5" eb="7">
      <t>メンセキ</t>
    </rPh>
    <phoneticPr fontId="3"/>
  </si>
  <si>
    <t xml:space="preserve"> の作付面積</t>
    <rPh sb="2" eb="4">
      <t>サクツ</t>
    </rPh>
    <rPh sb="4" eb="6">
      <t>メンセキ</t>
    </rPh>
    <phoneticPr fontId="3"/>
  </si>
  <si>
    <t>　 大率</t>
    <rPh sb="2" eb="3">
      <t>カクダイ</t>
    </rPh>
    <rPh sb="3" eb="4">
      <t>リツ</t>
    </rPh>
    <phoneticPr fontId="3"/>
  </si>
  <si>
    <t>合計</t>
    <rPh sb="0" eb="2">
      <t>ゴウケイ</t>
    </rPh>
    <phoneticPr fontId="3"/>
  </si>
  <si>
    <t>　　　ⅰ　労働費</t>
    <rPh sb="5" eb="8">
      <t>ロウドウヒ</t>
    </rPh>
    <phoneticPr fontId="3"/>
  </si>
  <si>
    <t>作目又は</t>
    <rPh sb="0" eb="1">
      <t>サク</t>
    </rPh>
    <rPh sb="1" eb="2">
      <t>ヒンモク</t>
    </rPh>
    <rPh sb="2" eb="3">
      <t>マタ</t>
    </rPh>
    <phoneticPr fontId="3"/>
  </si>
  <si>
    <t>①農家での作業</t>
    <rPh sb="1" eb="2">
      <t>ノウ</t>
    </rPh>
    <rPh sb="2" eb="3">
      <t>カ</t>
    </rPh>
    <rPh sb="5" eb="7">
      <t>サギョウ</t>
    </rPh>
    <phoneticPr fontId="3"/>
  </si>
  <si>
    <t>②事業前作付面積</t>
    <rPh sb="1" eb="3">
      <t>ジギョウ</t>
    </rPh>
    <rPh sb="3" eb="4">
      <t>ゼン</t>
    </rPh>
    <rPh sb="4" eb="6">
      <t>サクツ</t>
    </rPh>
    <rPh sb="6" eb="8">
      <t>メンセキ</t>
    </rPh>
    <phoneticPr fontId="3"/>
  </si>
  <si>
    <t xml:space="preserve"> </t>
    <phoneticPr fontId="3"/>
  </si>
  <si>
    <t xml:space="preserve"> （平成19年３月28日付け18農振第1598号農村振興局企画部長通知）等を準拠して算出するものとする。</t>
    <phoneticPr fontId="3"/>
  </si>
  <si>
    <t xml:space="preserve">      ②／①</t>
    <phoneticPr fontId="3"/>
  </si>
  <si>
    <t xml:space="preserve">        (ha)</t>
    <phoneticPr fontId="3"/>
  </si>
  <si>
    <t>　ｋ＝</t>
    <phoneticPr fontId="3"/>
  </si>
  <si>
    <t xml:space="preserve">　 </t>
    <phoneticPr fontId="3"/>
  </si>
  <si>
    <t>①*②</t>
    <phoneticPr fontId="3"/>
  </si>
  <si>
    <t xml:space="preserve"> ③*④</t>
    <phoneticPr fontId="3"/>
  </si>
  <si>
    <t>　（hr／10a）</t>
    <phoneticPr fontId="3"/>
  </si>
  <si>
    <t xml:space="preserve"> 　(ha）</t>
    <phoneticPr fontId="3"/>
  </si>
  <si>
    <t xml:space="preserve">     (hr)</t>
    <phoneticPr fontId="3"/>
  </si>
  <si>
    <t xml:space="preserve"> 　①*②</t>
    <phoneticPr fontId="3"/>
  </si>
  <si>
    <t>　ｋ-⑤</t>
    <phoneticPr fontId="3"/>
  </si>
  <si>
    <t>　(ha）</t>
    <phoneticPr fontId="3"/>
  </si>
  <si>
    <t xml:space="preserve"> (千円)</t>
    <phoneticPr fontId="3"/>
  </si>
  <si>
    <t xml:space="preserve">       </t>
    <phoneticPr fontId="3"/>
  </si>
  <si>
    <t>　①*②</t>
    <phoneticPr fontId="3"/>
  </si>
  <si>
    <t xml:space="preserve">   (ha)</t>
    <phoneticPr fontId="3"/>
  </si>
  <si>
    <t>(千円)</t>
    <phoneticPr fontId="3"/>
  </si>
  <si>
    <t>（いずれかに○）</t>
    <phoneticPr fontId="3"/>
  </si>
  <si>
    <t>（hr）</t>
    <phoneticPr fontId="3"/>
  </si>
  <si>
    <t>③－②</t>
    <phoneticPr fontId="3"/>
  </si>
  <si>
    <t xml:space="preserve"> ①*④</t>
    <phoneticPr fontId="3"/>
  </si>
  <si>
    <t xml:space="preserve"> ⑤*⑥</t>
    <phoneticPr fontId="3"/>
  </si>
  <si>
    <t>(ha)</t>
    <phoneticPr fontId="3"/>
  </si>
  <si>
    <t>（kg）</t>
    <phoneticPr fontId="3"/>
  </si>
  <si>
    <t>(①*②*ｋ-③*④)</t>
    <phoneticPr fontId="3"/>
  </si>
  <si>
    <t>(ｹｰｽ・ﾄﾚｰ)</t>
    <phoneticPr fontId="3"/>
  </si>
  <si>
    <t xml:space="preserve"> (ｹｰｽ・ﾄﾚｰ)</t>
    <phoneticPr fontId="3"/>
  </si>
  <si>
    <t>（　　　kg）</t>
    <phoneticPr fontId="3"/>
  </si>
  <si>
    <t>①×②</t>
    <phoneticPr fontId="3"/>
  </si>
  <si>
    <t>④－⑤</t>
    <phoneticPr fontId="3"/>
  </si>
  <si>
    <t>③*⑥</t>
    <phoneticPr fontId="3"/>
  </si>
  <si>
    <t>（ ｔ ）</t>
    <phoneticPr fontId="3"/>
  </si>
  <si>
    <t>（％）</t>
    <phoneticPr fontId="3"/>
  </si>
  <si>
    <t>⑦＋⑩</t>
    <phoneticPr fontId="3"/>
  </si>
  <si>
    <t xml:space="preserve"> ⑧*⑨</t>
    <phoneticPr fontId="3"/>
  </si>
  <si>
    <t>②*③－①</t>
    <phoneticPr fontId="3"/>
  </si>
  <si>
    <t>①－②</t>
    <phoneticPr fontId="3"/>
  </si>
  <si>
    <t>（kg/10a）</t>
    <phoneticPr fontId="3"/>
  </si>
  <si>
    <t xml:space="preserve"> ⑨*⑩</t>
    <phoneticPr fontId="3"/>
  </si>
  <si>
    <t>（⑤*⑥*⑦－⑧）</t>
    <phoneticPr fontId="3"/>
  </si>
  <si>
    <t>⑥－⑦</t>
    <phoneticPr fontId="3"/>
  </si>
  <si>
    <t>①*②*④</t>
    <phoneticPr fontId="3"/>
  </si>
  <si>
    <t>ｈａ</t>
    <phoneticPr fontId="3"/>
  </si>
  <si>
    <t xml:space="preserve">   （ ｔ ）</t>
    <phoneticPr fontId="3"/>
  </si>
  <si>
    <t>⑥-⑨</t>
    <phoneticPr fontId="3"/>
  </si>
  <si>
    <t>①*③</t>
    <phoneticPr fontId="3"/>
  </si>
  <si>
    <t>②*④</t>
    <phoneticPr fontId="3"/>
  </si>
  <si>
    <t>⑥－⑤</t>
    <phoneticPr fontId="3"/>
  </si>
  <si>
    <t>⑪*⑫</t>
    <phoneticPr fontId="3"/>
  </si>
  <si>
    <t>⑦*⑧*⑨</t>
    <phoneticPr fontId="3"/>
  </si>
  <si>
    <t xml:space="preserve"> －⑩</t>
    <phoneticPr fontId="3"/>
  </si>
  <si>
    <t>　のコスト</t>
    <phoneticPr fontId="3"/>
  </si>
  <si>
    <t>　コスト</t>
    <phoneticPr fontId="3"/>
  </si>
  <si>
    <t xml:space="preserve"> (①+②)*③</t>
    <phoneticPr fontId="3"/>
  </si>
  <si>
    <t>④’*ｋ-⑤</t>
    <phoneticPr fontId="3"/>
  </si>
  <si>
    <t xml:space="preserve"> ( ｔ )</t>
    <phoneticPr fontId="3"/>
  </si>
  <si>
    <t xml:space="preserve">  ①*②*⑩</t>
    <phoneticPr fontId="3"/>
  </si>
  <si>
    <t xml:space="preserve">  ④*⑤*⑩</t>
    <phoneticPr fontId="3"/>
  </si>
  <si>
    <t xml:space="preserve">     （t/ha）</t>
    <phoneticPr fontId="3"/>
  </si>
  <si>
    <t xml:space="preserve">  ⑦*⑧*⑩</t>
    <phoneticPr fontId="3"/>
  </si>
  <si>
    <t xml:space="preserve">  ③'+⑥'-⑨'</t>
    <phoneticPr fontId="3"/>
  </si>
  <si>
    <t xml:space="preserve">  ①*②*⑦</t>
    <phoneticPr fontId="3"/>
  </si>
  <si>
    <t xml:space="preserve">  ④*⑤*⑦</t>
    <phoneticPr fontId="3"/>
  </si>
  <si>
    <t xml:space="preserve"> ③'-⑥'</t>
    <phoneticPr fontId="3"/>
  </si>
  <si>
    <t>（kg/ha）</t>
    <phoneticPr fontId="3"/>
  </si>
  <si>
    <t xml:space="preserve"> (ha)</t>
    <phoneticPr fontId="3"/>
  </si>
  <si>
    <t xml:space="preserve"> ①*②*⑦</t>
    <phoneticPr fontId="3"/>
  </si>
  <si>
    <t>④*⑤*⑦</t>
    <phoneticPr fontId="3"/>
  </si>
  <si>
    <t>③'-⑥'</t>
    <phoneticPr fontId="3"/>
  </si>
  <si>
    <t>（ｋｇ／ｈａ）</t>
    <phoneticPr fontId="3"/>
  </si>
  <si>
    <t>（kg／ｈａ）</t>
    <phoneticPr fontId="3"/>
  </si>
  <si>
    <t>スト</t>
    <phoneticPr fontId="3"/>
  </si>
  <si>
    <t>②*⑥</t>
    <phoneticPr fontId="3"/>
  </si>
  <si>
    <t>③’*ｋ－⑦’</t>
    <phoneticPr fontId="3"/>
  </si>
  <si>
    <t>（ha)</t>
    <phoneticPr fontId="3"/>
  </si>
  <si>
    <t>（ha）</t>
    <phoneticPr fontId="3"/>
  </si>
  <si>
    <t>○～○ｈａ</t>
    <phoneticPr fontId="3"/>
  </si>
  <si>
    <t>…</t>
    <phoneticPr fontId="3"/>
  </si>
  <si>
    <t>④*②</t>
    <phoneticPr fontId="3"/>
  </si>
  <si>
    <t>③’*ｋ－⑤’</t>
    <phoneticPr fontId="3"/>
  </si>
  <si>
    <t>（ｈa）</t>
    <phoneticPr fontId="3"/>
  </si>
  <si>
    <t>⑤-④</t>
    <phoneticPr fontId="3"/>
  </si>
  <si>
    <t xml:space="preserve"> ③*⑥</t>
    <phoneticPr fontId="3"/>
  </si>
  <si>
    <t xml:space="preserve"> (ｈa)</t>
    <phoneticPr fontId="3"/>
  </si>
  <si>
    <t>　</t>
    <phoneticPr fontId="3"/>
  </si>
  <si>
    <t>③×⑥</t>
    <phoneticPr fontId="3"/>
  </si>
  <si>
    <t xml:space="preserve"> (kg/10a)</t>
    <phoneticPr fontId="3"/>
  </si>
  <si>
    <t>③-⑥</t>
    <phoneticPr fontId="3"/>
  </si>
  <si>
    <t xml:space="preserve"> ④*⑤</t>
    <phoneticPr fontId="3"/>
  </si>
  <si>
    <t>※加工品販売単価に含まれる光熱水道費、人件費、副原料及び包装費等は生産コスト節減効果のマイナス効果として計上する。</t>
    <phoneticPr fontId="3"/>
  </si>
  <si>
    <t>　雇用により</t>
    <phoneticPr fontId="3"/>
  </si>
  <si>
    <t>　失われる収入</t>
    <phoneticPr fontId="3"/>
  </si>
  <si>
    <t>③＝①－②</t>
    <phoneticPr fontId="3"/>
  </si>
  <si>
    <t>②/①</t>
    <phoneticPr fontId="3"/>
  </si>
  <si>
    <t>事業等（自力施行含む。）と</t>
    <phoneticPr fontId="3"/>
  </si>
  <si>
    <t>一体的に施行する場合の補正)</t>
    <phoneticPr fontId="3"/>
  </si>
  <si>
    <t>　　　　　　　　　　+既存施設の残存価格）</t>
    <phoneticPr fontId="3"/>
  </si>
  <si>
    <t>　　②／④</t>
    <phoneticPr fontId="3"/>
  </si>
  <si>
    <t xml:space="preserve">  (⑤-⑥)/①</t>
    <phoneticPr fontId="3"/>
  </si>
  <si>
    <t>　ク　雇用創出効果</t>
    <rPh sb="3" eb="5">
      <t>コヨウ</t>
    </rPh>
    <rPh sb="5" eb="7">
      <t>ソウシュツ</t>
    </rPh>
    <rPh sb="7" eb="9">
      <t>コウカ</t>
    </rPh>
    <phoneticPr fontId="3"/>
  </si>
  <si>
    <t>（②－①）×③</t>
    <phoneticPr fontId="3"/>
  </si>
  <si>
    <t>　ケ　地域関連産業波及効果</t>
    <rPh sb="3" eb="5">
      <t>チイキ</t>
    </rPh>
    <rPh sb="5" eb="7">
      <t>カンレン</t>
    </rPh>
    <rPh sb="7" eb="9">
      <t>サンギョウ</t>
    </rPh>
    <rPh sb="9" eb="11">
      <t>ハキュウ</t>
    </rPh>
    <rPh sb="11" eb="13">
      <t>コウカ</t>
    </rPh>
    <phoneticPr fontId="3"/>
  </si>
  <si>
    <t>　（ア）施設等の導入により、地区における営農技術体系、経営規模等が変化することによる生産コスト節減効果</t>
    <rPh sb="4" eb="6">
      <t>シセツ</t>
    </rPh>
    <rPh sb="6" eb="7">
      <t>トウ</t>
    </rPh>
    <rPh sb="8" eb="10">
      <t>ドウニュウ</t>
    </rPh>
    <rPh sb="14" eb="16">
      <t>チク</t>
    </rPh>
    <rPh sb="20" eb="22">
      <t>エイノウ</t>
    </rPh>
    <rPh sb="22" eb="24">
      <t>ギジュツ</t>
    </rPh>
    <rPh sb="24" eb="26">
      <t>タイケイ</t>
    </rPh>
    <rPh sb="27" eb="29">
      <t>ケイエイ</t>
    </rPh>
    <rPh sb="29" eb="31">
      <t>キボ</t>
    </rPh>
    <rPh sb="31" eb="32">
      <t>トウ</t>
    </rPh>
    <rPh sb="33" eb="35">
      <t>ヘンカ</t>
    </rPh>
    <rPh sb="42" eb="44">
      <t>セイサン</t>
    </rPh>
    <rPh sb="47" eb="49">
      <t>セツゲン</t>
    </rPh>
    <rPh sb="49" eb="51">
      <t>コウカ</t>
    </rPh>
    <phoneticPr fontId="3"/>
  </si>
  <si>
    <t>　（イ）農業廃棄物の処理に係るコストの節減効果</t>
    <rPh sb="4" eb="6">
      <t>ノウギョウ</t>
    </rPh>
    <rPh sb="6" eb="9">
      <t>ハイキブツ</t>
    </rPh>
    <rPh sb="10" eb="12">
      <t>ショリ</t>
    </rPh>
    <rPh sb="13" eb="14">
      <t>カカ</t>
    </rPh>
    <rPh sb="19" eb="20">
      <t>セツ</t>
    </rPh>
    <rPh sb="20" eb="21">
      <t>ゲン</t>
    </rPh>
    <rPh sb="21" eb="23">
      <t>コウカ</t>
    </rPh>
    <phoneticPr fontId="3"/>
  </si>
  <si>
    <t>　（ウ）導入施設で供給される資材を利用することによる受益農業者のコスト節減効果</t>
    <rPh sb="4" eb="6">
      <t>ドウニュウ</t>
    </rPh>
    <rPh sb="6" eb="8">
      <t>シセツ</t>
    </rPh>
    <rPh sb="9" eb="11">
      <t>キョウキュウ</t>
    </rPh>
    <rPh sb="14" eb="16">
      <t>シザイ</t>
    </rPh>
    <rPh sb="17" eb="19">
      <t>リヨウ</t>
    </rPh>
    <rPh sb="26" eb="28">
      <t>ジュエキ</t>
    </rPh>
    <rPh sb="28" eb="31">
      <t>ノウギョウシャ</t>
    </rPh>
    <rPh sb="35" eb="37">
      <t>セツゲン</t>
    </rPh>
    <rPh sb="37" eb="39">
      <t>コウカ</t>
    </rPh>
    <phoneticPr fontId="3"/>
  </si>
  <si>
    <t>　（エ）導入機械・施設における作業以外の関連作業に係るコスト節減効果</t>
    <rPh sb="4" eb="6">
      <t>ドウニュウ</t>
    </rPh>
    <rPh sb="6" eb="8">
      <t>キカイ</t>
    </rPh>
    <rPh sb="9" eb="11">
      <t>シセツ</t>
    </rPh>
    <rPh sb="15" eb="17">
      <t>サギョウ</t>
    </rPh>
    <rPh sb="17" eb="19">
      <t>イガイ</t>
    </rPh>
    <rPh sb="20" eb="22">
      <t>カンレン</t>
    </rPh>
    <rPh sb="22" eb="24">
      <t>サギョウ</t>
    </rPh>
    <rPh sb="25" eb="26">
      <t>カカ</t>
    </rPh>
    <rPh sb="30" eb="32">
      <t>セツゲン</t>
    </rPh>
    <rPh sb="32" eb="34">
      <t>コウカ</t>
    </rPh>
    <phoneticPr fontId="3"/>
  </si>
  <si>
    <t>　（エ）導入施設における作業以外の関連作業に係るコスト節減効果</t>
    <rPh sb="4" eb="6">
      <t>ドウニュウ</t>
    </rPh>
    <rPh sb="6" eb="8">
      <t>シセツ</t>
    </rPh>
    <rPh sb="12" eb="14">
      <t>サギョウ</t>
    </rPh>
    <rPh sb="14" eb="16">
      <t>イガイ</t>
    </rPh>
    <rPh sb="17" eb="19">
      <t>カンレン</t>
    </rPh>
    <rPh sb="19" eb="21">
      <t>サギョウ</t>
    </rPh>
    <rPh sb="22" eb="23">
      <t>カカ</t>
    </rPh>
    <rPh sb="27" eb="29">
      <t>セツゲン</t>
    </rPh>
    <rPh sb="29" eb="31">
      <t>コウカ</t>
    </rPh>
    <phoneticPr fontId="3"/>
  </si>
  <si>
    <t>　　ⅴ　施設等の導入により、地区における営農技術体系、経営規模等が変化することによる生産コスト節減効果計</t>
    <rPh sb="4" eb="6">
      <t>シセツ</t>
    </rPh>
    <rPh sb="51" eb="52">
      <t>ケイ</t>
    </rPh>
    <phoneticPr fontId="3"/>
  </si>
  <si>
    <t>　　　（土地利用型作物（種子用を除く）に係る施設の場合）</t>
    <rPh sb="4" eb="8">
      <t>トチリヨウ</t>
    </rPh>
    <rPh sb="8" eb="9">
      <t>ガタ</t>
    </rPh>
    <rPh sb="9" eb="11">
      <t>サクモツ</t>
    </rPh>
    <rPh sb="12" eb="14">
      <t>シュシ</t>
    </rPh>
    <rPh sb="14" eb="15">
      <t>ヨウ</t>
    </rPh>
    <rPh sb="16" eb="17">
      <t>ノゾ</t>
    </rPh>
    <rPh sb="20" eb="21">
      <t>カカ</t>
    </rPh>
    <rPh sb="22" eb="24">
      <t>シセツ</t>
    </rPh>
    <rPh sb="25" eb="27">
      <t>バアイ</t>
    </rPh>
    <phoneticPr fontId="3"/>
  </si>
  <si>
    <t>　　　（土地利用型作物以外に係る施設の場合）</t>
    <rPh sb="4" eb="8">
      <t>トチリヨウ</t>
    </rPh>
    <rPh sb="8" eb="9">
      <t>ガタ</t>
    </rPh>
    <rPh sb="9" eb="11">
      <t>サクモツ</t>
    </rPh>
    <rPh sb="11" eb="13">
      <t>イガイ</t>
    </rPh>
    <rPh sb="14" eb="15">
      <t>カカ</t>
    </rPh>
    <rPh sb="16" eb="18">
      <t>シセツ</t>
    </rPh>
    <rPh sb="19" eb="21">
      <t>バアイ</t>
    </rPh>
    <phoneticPr fontId="3"/>
  </si>
  <si>
    <t>　（オ）生産コスト節減効果合計</t>
    <rPh sb="4" eb="6">
      <t>セイサン</t>
    </rPh>
    <rPh sb="9" eb="11">
      <t>セツゲン</t>
    </rPh>
    <rPh sb="11" eb="13">
      <t>コウカ</t>
    </rPh>
    <rPh sb="13" eb="15">
      <t>ゴウケイ</t>
    </rPh>
    <phoneticPr fontId="3"/>
  </si>
  <si>
    <t>　（ア）施設等の導入により、地区における営農技術体系、経営規模等が変化することによる生産コスト節減効果</t>
    <phoneticPr fontId="3"/>
  </si>
  <si>
    <t>　（イ）農業廃棄物の処理に係るコスト節減効果</t>
    <rPh sb="4" eb="6">
      <t>ノウギョウ</t>
    </rPh>
    <rPh sb="6" eb="9">
      <t>ハイキブツ</t>
    </rPh>
    <rPh sb="10" eb="12">
      <t>ショリ</t>
    </rPh>
    <rPh sb="13" eb="14">
      <t>カカ</t>
    </rPh>
    <rPh sb="18" eb="20">
      <t>セツゲン</t>
    </rPh>
    <rPh sb="20" eb="22">
      <t>コウカ</t>
    </rPh>
    <phoneticPr fontId="3"/>
  </si>
  <si>
    <t>　（ウ）導入施設で供給される資材を利用することによるコスト節減効果</t>
    <rPh sb="4" eb="6">
      <t>ドウニュウ</t>
    </rPh>
    <rPh sb="6" eb="8">
      <t>シセツ</t>
    </rPh>
    <rPh sb="9" eb="11">
      <t>キョウキュウ</t>
    </rPh>
    <rPh sb="14" eb="16">
      <t>シザイ</t>
    </rPh>
    <rPh sb="17" eb="19">
      <t>リヨウ</t>
    </rPh>
    <rPh sb="29" eb="31">
      <t>セツゲン</t>
    </rPh>
    <rPh sb="31" eb="33">
      <t>コウカ</t>
    </rPh>
    <phoneticPr fontId="3"/>
  </si>
  <si>
    <t>イ　品質向上効果</t>
    <rPh sb="2" eb="4">
      <t>ヒンシツ</t>
    </rPh>
    <rPh sb="4" eb="6">
      <t>コウジョウ</t>
    </rPh>
    <rPh sb="6" eb="8">
      <t>コウカ</t>
    </rPh>
    <phoneticPr fontId="3"/>
  </si>
  <si>
    <t>（イ）導入施設で供給される資材（種子・種苗）を利用することによる受益農業者の生産農産物の品質向上効果</t>
    <rPh sb="3" eb="5">
      <t>ドウニュウ</t>
    </rPh>
    <rPh sb="5" eb="7">
      <t>シセツ</t>
    </rPh>
    <rPh sb="8" eb="10">
      <t>キョウキュウ</t>
    </rPh>
    <rPh sb="13" eb="15">
      <t>シザイ</t>
    </rPh>
    <rPh sb="16" eb="18">
      <t>シュシ</t>
    </rPh>
    <rPh sb="19" eb="21">
      <t>シュビョウ</t>
    </rPh>
    <rPh sb="23" eb="25">
      <t>リヨウ</t>
    </rPh>
    <rPh sb="32" eb="34">
      <t>ジュエキ</t>
    </rPh>
    <rPh sb="34" eb="36">
      <t>ノウギョウ</t>
    </rPh>
    <rPh sb="36" eb="37">
      <t>シャ</t>
    </rPh>
    <rPh sb="38" eb="40">
      <t>セイサン</t>
    </rPh>
    <rPh sb="40" eb="43">
      <t>ノウサンブツ</t>
    </rPh>
    <rPh sb="44" eb="46">
      <t>ヒンシツ</t>
    </rPh>
    <rPh sb="46" eb="48">
      <t>コウジョウ</t>
    </rPh>
    <rPh sb="48" eb="50">
      <t>コウカ</t>
    </rPh>
    <phoneticPr fontId="3"/>
  </si>
  <si>
    <t>（ウ）処理加工施設による品質向上効果</t>
    <rPh sb="3" eb="5">
      <t>ショリ</t>
    </rPh>
    <rPh sb="5" eb="7">
      <t>カコウ</t>
    </rPh>
    <rPh sb="7" eb="9">
      <t>シセツ</t>
    </rPh>
    <rPh sb="12" eb="14">
      <t>ヒンシツ</t>
    </rPh>
    <rPh sb="14" eb="16">
      <t>コウジョウ</t>
    </rPh>
    <rPh sb="16" eb="18">
      <t>コウカ</t>
    </rPh>
    <phoneticPr fontId="3"/>
  </si>
  <si>
    <t>（エ）品質向上効果合計</t>
    <rPh sb="3" eb="5">
      <t>ヒンシツ</t>
    </rPh>
    <rPh sb="5" eb="7">
      <t>コウジョウ</t>
    </rPh>
    <rPh sb="7" eb="9">
      <t>コウカ</t>
    </rPh>
    <rPh sb="9" eb="11">
      <t>ゴウケイ</t>
    </rPh>
    <phoneticPr fontId="3"/>
  </si>
  <si>
    <t>　（ア）生産農産物の品質向上効果</t>
    <rPh sb="4" eb="6">
      <t>セイサン</t>
    </rPh>
    <rPh sb="6" eb="9">
      <t>ノウサンブツ</t>
    </rPh>
    <rPh sb="10" eb="12">
      <t>ヒンシツ</t>
    </rPh>
    <rPh sb="12" eb="14">
      <t>コウジョウ</t>
    </rPh>
    <rPh sb="14" eb="16">
      <t>コウカ</t>
    </rPh>
    <phoneticPr fontId="3"/>
  </si>
  <si>
    <t>　（イ）導入施設から供給される資材を利用することによる効果</t>
    <rPh sb="4" eb="6">
      <t>ドウニュウ</t>
    </rPh>
    <rPh sb="6" eb="8">
      <t>シセツ</t>
    </rPh>
    <rPh sb="10" eb="12">
      <t>キョウキュウ</t>
    </rPh>
    <rPh sb="15" eb="17">
      <t>シザイ</t>
    </rPh>
    <rPh sb="18" eb="20">
      <t>リヨウ</t>
    </rPh>
    <rPh sb="27" eb="29">
      <t>コウカ</t>
    </rPh>
    <phoneticPr fontId="3"/>
  </si>
  <si>
    <t>　（ウ）処理加工施設による効果</t>
    <rPh sb="4" eb="6">
      <t>ショリ</t>
    </rPh>
    <rPh sb="6" eb="8">
      <t>カコウ</t>
    </rPh>
    <rPh sb="8" eb="10">
      <t>シセツ</t>
    </rPh>
    <rPh sb="13" eb="15">
      <t>コウカ</t>
    </rPh>
    <phoneticPr fontId="3"/>
  </si>
  <si>
    <t>ウ　生産力増加効果</t>
    <rPh sb="2" eb="5">
      <t>セイサンリョク</t>
    </rPh>
    <rPh sb="5" eb="7">
      <t>ゾウカ</t>
    </rPh>
    <rPh sb="7" eb="9">
      <t>コウカ</t>
    </rPh>
    <phoneticPr fontId="3"/>
  </si>
  <si>
    <t>（ア）施設等の導入による生産力増加効果</t>
    <rPh sb="3" eb="5">
      <t>シセツ</t>
    </rPh>
    <rPh sb="5" eb="6">
      <t>トウ</t>
    </rPh>
    <rPh sb="7" eb="9">
      <t>ドウニュウ</t>
    </rPh>
    <rPh sb="12" eb="15">
      <t>セイサンリョク</t>
    </rPh>
    <rPh sb="15" eb="17">
      <t>ゾウカ</t>
    </rPh>
    <rPh sb="17" eb="19">
      <t>コウカ</t>
    </rPh>
    <phoneticPr fontId="3"/>
  </si>
  <si>
    <t>（イ）導入施設で供給される資材（種子・種苗）を利用することによる受益農業者の生産力増加効果</t>
    <rPh sb="3" eb="5">
      <t>ドウニュウ</t>
    </rPh>
    <rPh sb="5" eb="7">
      <t>シセツ</t>
    </rPh>
    <rPh sb="8" eb="10">
      <t>キョウキュウ</t>
    </rPh>
    <rPh sb="13" eb="15">
      <t>シザイ</t>
    </rPh>
    <rPh sb="16" eb="18">
      <t>シュシ</t>
    </rPh>
    <rPh sb="19" eb="21">
      <t>シュビョウ</t>
    </rPh>
    <rPh sb="23" eb="25">
      <t>リヨウ</t>
    </rPh>
    <rPh sb="32" eb="34">
      <t>ジュエキ</t>
    </rPh>
    <rPh sb="34" eb="37">
      <t>ノウギョウシャ</t>
    </rPh>
    <rPh sb="38" eb="41">
      <t>セイサンリョク</t>
    </rPh>
    <rPh sb="41" eb="43">
      <t>ゾウカ</t>
    </rPh>
    <rPh sb="43" eb="45">
      <t>コウカ</t>
    </rPh>
    <phoneticPr fontId="3"/>
  </si>
  <si>
    <t>（ウ）生産力増加効果合計</t>
    <rPh sb="3" eb="6">
      <t>セイサンリョク</t>
    </rPh>
    <rPh sb="6" eb="8">
      <t>ゾウカ</t>
    </rPh>
    <rPh sb="8" eb="10">
      <t>コウカ</t>
    </rPh>
    <rPh sb="10" eb="12">
      <t>ゴウケイ</t>
    </rPh>
    <phoneticPr fontId="3"/>
  </si>
  <si>
    <t>　（ア）導入施設対象作物及び他作物に係る生産力増加効果</t>
    <rPh sb="4" eb="6">
      <t>ドウニュウ</t>
    </rPh>
    <rPh sb="6" eb="8">
      <t>シセツ</t>
    </rPh>
    <rPh sb="8" eb="10">
      <t>タイショウ</t>
    </rPh>
    <rPh sb="10" eb="12">
      <t>サクモツ</t>
    </rPh>
    <rPh sb="12" eb="13">
      <t>オヨ</t>
    </rPh>
    <rPh sb="14" eb="16">
      <t>タサク</t>
    </rPh>
    <rPh sb="16" eb="17">
      <t>モツ</t>
    </rPh>
    <rPh sb="18" eb="19">
      <t>カカ</t>
    </rPh>
    <rPh sb="20" eb="23">
      <t>セイサンリョク</t>
    </rPh>
    <rPh sb="23" eb="25">
      <t>ゾウカ</t>
    </rPh>
    <rPh sb="25" eb="27">
      <t>コウカ</t>
    </rPh>
    <phoneticPr fontId="3"/>
  </si>
  <si>
    <t>　（イ）導入施設により供給される資材を利用することによる生産力増加効果</t>
    <rPh sb="4" eb="6">
      <t>ドウニュウ</t>
    </rPh>
    <rPh sb="6" eb="8">
      <t>シセツ</t>
    </rPh>
    <rPh sb="11" eb="13">
      <t>キョウキュウ</t>
    </rPh>
    <rPh sb="16" eb="18">
      <t>シザイ</t>
    </rPh>
    <rPh sb="19" eb="21">
      <t>リヨウ</t>
    </rPh>
    <rPh sb="28" eb="31">
      <t>セイサンリョク</t>
    </rPh>
    <rPh sb="31" eb="33">
      <t>ゾウカ</t>
    </rPh>
    <rPh sb="33" eb="35">
      <t>コウカ</t>
    </rPh>
    <phoneticPr fontId="3"/>
  </si>
  <si>
    <t>エ　物流合理化効果</t>
    <rPh sb="2" eb="4">
      <t>ブツリュウ</t>
    </rPh>
    <rPh sb="4" eb="7">
      <t>ゴウリカ</t>
    </rPh>
    <rPh sb="7" eb="9">
      <t>コウカ</t>
    </rPh>
    <phoneticPr fontId="3"/>
  </si>
  <si>
    <t>（ア）集出荷貯蔵施設（品質向上物流合理化施設及び穀類広域流通拠点施設を除く）に係る輸送費の増減</t>
    <rPh sb="3" eb="4">
      <t>シュウ</t>
    </rPh>
    <rPh sb="4" eb="6">
      <t>シュッカ</t>
    </rPh>
    <rPh sb="6" eb="8">
      <t>チョゾウ</t>
    </rPh>
    <rPh sb="8" eb="10">
      <t>シセツ</t>
    </rPh>
    <rPh sb="11" eb="13">
      <t>ヒンシツ</t>
    </rPh>
    <rPh sb="13" eb="15">
      <t>コウジョウ</t>
    </rPh>
    <rPh sb="15" eb="17">
      <t>ブツリュウ</t>
    </rPh>
    <rPh sb="17" eb="20">
      <t>ゴウリカ</t>
    </rPh>
    <rPh sb="20" eb="22">
      <t>シセツ</t>
    </rPh>
    <rPh sb="22" eb="23">
      <t>オヨ</t>
    </rPh>
    <rPh sb="24" eb="26">
      <t>コクルイ</t>
    </rPh>
    <rPh sb="26" eb="28">
      <t>コウイキ</t>
    </rPh>
    <rPh sb="28" eb="30">
      <t>リュウツウ</t>
    </rPh>
    <rPh sb="30" eb="32">
      <t>キョテン</t>
    </rPh>
    <rPh sb="32" eb="34">
      <t>シセツ</t>
    </rPh>
    <rPh sb="35" eb="36">
      <t>ノゾ</t>
    </rPh>
    <rPh sb="39" eb="40">
      <t>カカ</t>
    </rPh>
    <rPh sb="41" eb="44">
      <t>ユソウヒ</t>
    </rPh>
    <rPh sb="45" eb="47">
      <t>ゾウゲン</t>
    </rPh>
    <phoneticPr fontId="3"/>
  </si>
  <si>
    <t>（イ）乾燥調製施設、穀類乾燥調製貯蔵施設、品質向上物流合理化施設、穀類広域流通拠点施設及び種子種苗生産関連施設に係る物流経費の増減</t>
    <rPh sb="3" eb="5">
      <t>カンソウ</t>
    </rPh>
    <rPh sb="5" eb="7">
      <t>チョウセイ</t>
    </rPh>
    <rPh sb="7" eb="9">
      <t>シセツ</t>
    </rPh>
    <rPh sb="10" eb="12">
      <t>コクルイ</t>
    </rPh>
    <rPh sb="12" eb="14">
      <t>カンソウ</t>
    </rPh>
    <rPh sb="14" eb="16">
      <t>チョウセイ</t>
    </rPh>
    <rPh sb="16" eb="18">
      <t>チョゾウ</t>
    </rPh>
    <rPh sb="18" eb="20">
      <t>シセツ</t>
    </rPh>
    <rPh sb="21" eb="23">
      <t>ヒンシツ</t>
    </rPh>
    <rPh sb="23" eb="25">
      <t>コウジョウ</t>
    </rPh>
    <rPh sb="25" eb="27">
      <t>ブツリュウ</t>
    </rPh>
    <rPh sb="27" eb="30">
      <t>ゴウリカ</t>
    </rPh>
    <rPh sb="30" eb="32">
      <t>シセツ</t>
    </rPh>
    <rPh sb="33" eb="35">
      <t>コクルイ</t>
    </rPh>
    <rPh sb="35" eb="37">
      <t>コウイキ</t>
    </rPh>
    <rPh sb="37" eb="39">
      <t>リュウツウ</t>
    </rPh>
    <rPh sb="39" eb="41">
      <t>キョテン</t>
    </rPh>
    <rPh sb="41" eb="43">
      <t>シセツ</t>
    </rPh>
    <rPh sb="43" eb="44">
      <t>オヨ</t>
    </rPh>
    <rPh sb="45" eb="47">
      <t>シュシ</t>
    </rPh>
    <rPh sb="47" eb="49">
      <t>シュビョウ</t>
    </rPh>
    <rPh sb="49" eb="51">
      <t>セイサン</t>
    </rPh>
    <rPh sb="51" eb="53">
      <t>カンレン</t>
    </rPh>
    <rPh sb="53" eb="55">
      <t>シセツ</t>
    </rPh>
    <rPh sb="56" eb="57">
      <t>カカ</t>
    </rPh>
    <rPh sb="58" eb="60">
      <t>ブツリュウ</t>
    </rPh>
    <rPh sb="60" eb="62">
      <t>ケイヒ</t>
    </rPh>
    <rPh sb="63" eb="65">
      <t>ゾウゲン</t>
    </rPh>
    <phoneticPr fontId="3"/>
  </si>
  <si>
    <t>（ウ）物流合理化効果合計</t>
    <rPh sb="3" eb="5">
      <t>ブツリュウ</t>
    </rPh>
    <rPh sb="5" eb="8">
      <t>ゴウリカ</t>
    </rPh>
    <rPh sb="8" eb="10">
      <t>コウカ</t>
    </rPh>
    <rPh sb="10" eb="12">
      <t>ゴウケイ</t>
    </rPh>
    <phoneticPr fontId="3"/>
  </si>
  <si>
    <t>　（ア）輸送費低減効果</t>
    <rPh sb="4" eb="7">
      <t>ユソウヒ</t>
    </rPh>
    <rPh sb="7" eb="9">
      <t>テイゲン</t>
    </rPh>
    <rPh sb="9" eb="11">
      <t>コウカ</t>
    </rPh>
    <phoneticPr fontId="3"/>
  </si>
  <si>
    <t>　（イ）乾燥調製施設等に係る物流経費低減効果</t>
    <rPh sb="4" eb="6">
      <t>カンソウ</t>
    </rPh>
    <rPh sb="6" eb="8">
      <t>チョウセイ</t>
    </rPh>
    <rPh sb="8" eb="10">
      <t>シセツ</t>
    </rPh>
    <rPh sb="10" eb="11">
      <t>トウ</t>
    </rPh>
    <rPh sb="12" eb="13">
      <t>カカ</t>
    </rPh>
    <rPh sb="14" eb="16">
      <t>ブツリュウ</t>
    </rPh>
    <rPh sb="16" eb="18">
      <t>ケイヒ</t>
    </rPh>
    <rPh sb="18" eb="20">
      <t>テイゲン</t>
    </rPh>
    <rPh sb="20" eb="22">
      <t>コウカ</t>
    </rPh>
    <phoneticPr fontId="3"/>
  </si>
  <si>
    <t>カ　生産力維持効果</t>
    <rPh sb="2" eb="5">
      <t>セイサンリョク</t>
    </rPh>
    <rPh sb="5" eb="7">
      <t>イジ</t>
    </rPh>
    <rPh sb="7" eb="9">
      <t>コウカ</t>
    </rPh>
    <phoneticPr fontId="3"/>
  </si>
  <si>
    <t>（ウ）生産力維持効果計</t>
    <rPh sb="3" eb="6">
      <t>セイサンリョク</t>
    </rPh>
    <rPh sb="6" eb="8">
      <t>イジ</t>
    </rPh>
    <rPh sb="8" eb="10">
      <t>コウカ</t>
    </rPh>
    <rPh sb="10" eb="11">
      <t>ケイ</t>
    </rPh>
    <phoneticPr fontId="3"/>
  </si>
  <si>
    <t>　（ア）農業生産を維持する効果</t>
    <rPh sb="4" eb="6">
      <t>ノウギョウ</t>
    </rPh>
    <rPh sb="6" eb="7">
      <t>ショウ</t>
    </rPh>
    <rPh sb="7" eb="8">
      <t>サン</t>
    </rPh>
    <rPh sb="9" eb="11">
      <t>イジ</t>
    </rPh>
    <rPh sb="13" eb="15">
      <t>コウカ</t>
    </rPh>
    <phoneticPr fontId="3"/>
  </si>
  <si>
    <t>　（イ）土壌生産力を維持する効果</t>
    <rPh sb="4" eb="6">
      <t>ドジョウ</t>
    </rPh>
    <rPh sb="6" eb="9">
      <t>セイサンリョク</t>
    </rPh>
    <rPh sb="10" eb="12">
      <t>イジ</t>
    </rPh>
    <rPh sb="14" eb="16">
      <t>コウカ</t>
    </rPh>
    <phoneticPr fontId="3"/>
  </si>
  <si>
    <t>キ　被害防止生産安定効果</t>
    <rPh sb="2" eb="4">
      <t>ヒガイ</t>
    </rPh>
    <rPh sb="4" eb="6">
      <t>ボウシ</t>
    </rPh>
    <rPh sb="6" eb="8">
      <t>セイサン</t>
    </rPh>
    <rPh sb="8" eb="10">
      <t>アンテイ</t>
    </rPh>
    <rPh sb="10" eb="12">
      <t>コウカ</t>
    </rPh>
    <phoneticPr fontId="3"/>
  </si>
  <si>
    <t>（ア）施設等の導入による気象災害等からの被害防止生産安定効果</t>
    <rPh sb="3" eb="5">
      <t>シセツ</t>
    </rPh>
    <rPh sb="5" eb="6">
      <t>トウ</t>
    </rPh>
    <rPh sb="7" eb="9">
      <t>ドウニュウ</t>
    </rPh>
    <rPh sb="12" eb="14">
      <t>キショウ</t>
    </rPh>
    <rPh sb="14" eb="16">
      <t>サイガイ</t>
    </rPh>
    <rPh sb="16" eb="17">
      <t>ナド</t>
    </rPh>
    <rPh sb="20" eb="22">
      <t>ヒガイ</t>
    </rPh>
    <rPh sb="22" eb="24">
      <t>ボウシ</t>
    </rPh>
    <rPh sb="24" eb="26">
      <t>セイサン</t>
    </rPh>
    <rPh sb="26" eb="28">
      <t>アンテイ</t>
    </rPh>
    <rPh sb="28" eb="30">
      <t>コウカ</t>
    </rPh>
    <phoneticPr fontId="3"/>
  </si>
  <si>
    <t>（イ）被害防止生産安定効果計</t>
    <rPh sb="3" eb="5">
      <t>ヒガイ</t>
    </rPh>
    <rPh sb="5" eb="7">
      <t>ボウシ</t>
    </rPh>
    <rPh sb="7" eb="9">
      <t>セイサン</t>
    </rPh>
    <rPh sb="9" eb="11">
      <t>アンテイ</t>
    </rPh>
    <rPh sb="11" eb="13">
      <t>コウカ</t>
    </rPh>
    <rPh sb="13" eb="14">
      <t>ケイ</t>
    </rPh>
    <phoneticPr fontId="3"/>
  </si>
  <si>
    <t>　（ア）施設等の導入による気象災害等からの被害防止生産安定効果</t>
    <phoneticPr fontId="3"/>
  </si>
  <si>
    <t>ク　雇用創出効果</t>
    <rPh sb="2" eb="4">
      <t>コヨウ</t>
    </rPh>
    <rPh sb="4" eb="6">
      <t>ソウシュツ</t>
    </rPh>
    <rPh sb="6" eb="8">
      <t>コウカ</t>
    </rPh>
    <phoneticPr fontId="3"/>
  </si>
  <si>
    <t>（ウ）雇用創出効果計</t>
    <rPh sb="3" eb="5">
      <t>コヨウ</t>
    </rPh>
    <rPh sb="5" eb="7">
      <t>ソウシュツ</t>
    </rPh>
    <rPh sb="7" eb="9">
      <t>コウカ</t>
    </rPh>
    <rPh sb="9" eb="10">
      <t>ケイ</t>
    </rPh>
    <phoneticPr fontId="3"/>
  </si>
  <si>
    <t>　（ア）農家雇用創出効果</t>
    <rPh sb="4" eb="6">
      <t>ノウカ</t>
    </rPh>
    <rPh sb="6" eb="8">
      <t>コヨウ</t>
    </rPh>
    <rPh sb="8" eb="10">
      <t>ソウシュツ</t>
    </rPh>
    <phoneticPr fontId="3"/>
  </si>
  <si>
    <t>ケ　地域関連産業波及効果</t>
    <rPh sb="2" eb="4">
      <t>チイキ</t>
    </rPh>
    <phoneticPr fontId="3"/>
  </si>
  <si>
    <t>コ　その他の効果</t>
    <rPh sb="2" eb="5">
      <t>ソノタ</t>
    </rPh>
    <rPh sb="6" eb="8">
      <t>コウカ</t>
    </rPh>
    <phoneticPr fontId="3"/>
  </si>
  <si>
    <t>（ア)農家雇用創出効果</t>
    <rPh sb="3" eb="5">
      <t>ノウカ</t>
    </rPh>
    <rPh sb="5" eb="7">
      <t>コヨウ</t>
    </rPh>
    <rPh sb="7" eb="9">
      <t>ソウシュツ</t>
    </rPh>
    <rPh sb="9" eb="11">
      <t>コウカ</t>
    </rPh>
    <phoneticPr fontId="3"/>
  </si>
  <si>
    <t>　注：鹿児島県及び沖縄県に所在する農産物処理加工施設において、国内産糖事業者が分みつ糖の製造を行う場合についてのみ算定すること。</t>
    <rPh sb="1" eb="2">
      <t>チュウ</t>
    </rPh>
    <rPh sb="3" eb="7">
      <t>カゴシマケン</t>
    </rPh>
    <rPh sb="7" eb="8">
      <t>オヨ</t>
    </rPh>
    <rPh sb="9" eb="12">
      <t>オキナワケン</t>
    </rPh>
    <rPh sb="13" eb="15">
      <t>ショザイ</t>
    </rPh>
    <rPh sb="17" eb="26">
      <t>ノウサンブツショリカコウシセツ</t>
    </rPh>
    <rPh sb="31" eb="38">
      <t>コクナイサントウジギョウシャ</t>
    </rPh>
    <rPh sb="39" eb="40">
      <t>ブン</t>
    </rPh>
    <rPh sb="42" eb="43">
      <t>トウ</t>
    </rPh>
    <rPh sb="44" eb="46">
      <t>セイゾウ</t>
    </rPh>
    <rPh sb="47" eb="48">
      <t>オコナ</t>
    </rPh>
    <rPh sb="49" eb="51">
      <t>バアイ</t>
    </rPh>
    <rPh sb="57" eb="59">
      <t>サンテイ</t>
    </rPh>
    <phoneticPr fontId="3"/>
  </si>
  <si>
    <t>（イ)雇用機会増加効果</t>
    <rPh sb="3" eb="5">
      <t>コヨウ</t>
    </rPh>
    <rPh sb="5" eb="7">
      <t>キカイ</t>
    </rPh>
    <rPh sb="7" eb="9">
      <t>ゾウカ</t>
    </rPh>
    <rPh sb="9" eb="11">
      <t>コウカ</t>
    </rPh>
    <phoneticPr fontId="3"/>
  </si>
  <si>
    <t>雇用人員</t>
    <rPh sb="0" eb="2">
      <t>コヨウ</t>
    </rPh>
    <phoneticPr fontId="3"/>
  </si>
  <si>
    <t>②当該施設での雇用</t>
    <rPh sb="1" eb="3">
      <t>トウガイ</t>
    </rPh>
    <rPh sb="3" eb="5">
      <t>シセツ</t>
    </rPh>
    <rPh sb="7" eb="9">
      <t>コヨウ</t>
    </rPh>
    <phoneticPr fontId="3"/>
  </si>
  <si>
    <t>により失われる収入</t>
    <rPh sb="3" eb="4">
      <t>ウシナ</t>
    </rPh>
    <rPh sb="7" eb="9">
      <t>シュウニュウ</t>
    </rPh>
    <phoneticPr fontId="3"/>
  </si>
  <si>
    <t>③＝①－②</t>
    <phoneticPr fontId="3"/>
  </si>
  <si>
    <t>（人）</t>
    <rPh sb="1" eb="2">
      <t>ニン</t>
    </rPh>
    <phoneticPr fontId="3"/>
  </si>
  <si>
    <t>（千円/人・年）</t>
    <rPh sb="1" eb="3">
      <t>センエン</t>
    </rPh>
    <rPh sb="4" eb="5">
      <t>ニン</t>
    </rPh>
    <rPh sb="6" eb="7">
      <t>ネン</t>
    </rPh>
    <phoneticPr fontId="3"/>
  </si>
  <si>
    <t>　（イ）雇用機会増加効果</t>
    <rPh sb="6" eb="8">
      <t>キカイ</t>
    </rPh>
    <rPh sb="8" eb="10">
      <t>ゾウカ</t>
    </rPh>
    <phoneticPr fontId="3"/>
  </si>
  <si>
    <t>地域関連産業名</t>
    <rPh sb="0" eb="2">
      <t>チイキ</t>
    </rPh>
    <rPh sb="2" eb="4">
      <t>カンレン</t>
    </rPh>
    <rPh sb="4" eb="6">
      <t>サンギョウ</t>
    </rPh>
    <rPh sb="6" eb="7">
      <t>メイ</t>
    </rPh>
    <phoneticPr fontId="3"/>
  </si>
  <si>
    <t>①現況取引額</t>
    <rPh sb="1" eb="3">
      <t>ゲンキョウ</t>
    </rPh>
    <rPh sb="3" eb="6">
      <t>トリヒキガク</t>
    </rPh>
    <phoneticPr fontId="3"/>
  </si>
  <si>
    <t>②計画取引額</t>
    <rPh sb="1" eb="3">
      <t>ケイカク</t>
    </rPh>
    <rPh sb="3" eb="6">
      <t>トリヒキガク</t>
    </rPh>
    <phoneticPr fontId="3"/>
  </si>
  <si>
    <t>③利益率</t>
    <rPh sb="1" eb="4">
      <t>リエキリツ</t>
    </rPh>
    <phoneticPr fontId="3"/>
  </si>
  <si>
    <t>項目名</t>
    <rPh sb="0" eb="3">
      <t>コウモクメイ</t>
    </rPh>
    <phoneticPr fontId="3"/>
  </si>
  <si>
    <t>（千円）</t>
    <phoneticPr fontId="3"/>
  </si>
  <si>
    <t>　コ　その他効果</t>
    <rPh sb="3" eb="6">
      <t>ソノタ</t>
    </rPh>
    <rPh sb="6" eb="8">
      <t>コウカ</t>
    </rPh>
    <phoneticPr fontId="3"/>
  </si>
  <si>
    <t xml:space="preserve">   なお、１の（２）のイの（ア）のａの（k）の事業にあっては、「土地改良事業の費用対効果分析に必要な諸係数について」</t>
    <phoneticPr fontId="3"/>
  </si>
  <si>
    <t>※これにより算定した効果には生産力増加効果を含むので、ここで得られた生産力増加効果は次のウ 生産力増加効果では、算定しないものとする。</t>
    <rPh sb="6" eb="8">
      <t>サンテイ</t>
    </rPh>
    <rPh sb="10" eb="12">
      <t>コウカ</t>
    </rPh>
    <rPh sb="14" eb="17">
      <t>セイサンリョク</t>
    </rPh>
    <rPh sb="17" eb="19">
      <t>ゾウカ</t>
    </rPh>
    <rPh sb="19" eb="21">
      <t>コウカ</t>
    </rPh>
    <rPh sb="22" eb="23">
      <t>フク</t>
    </rPh>
    <rPh sb="30" eb="31">
      <t>エ</t>
    </rPh>
    <rPh sb="34" eb="37">
      <t>セイサンリョク</t>
    </rPh>
    <rPh sb="37" eb="39">
      <t>ゾウカ</t>
    </rPh>
    <rPh sb="39" eb="41">
      <t>コウカ</t>
    </rPh>
    <rPh sb="42" eb="43">
      <t>ツギ</t>
    </rPh>
    <rPh sb="46" eb="49">
      <t>セイサンリョク</t>
    </rPh>
    <rPh sb="49" eb="51">
      <t>ゾウカ</t>
    </rPh>
    <rPh sb="51" eb="53">
      <t>コウカ</t>
    </rPh>
    <rPh sb="56" eb="58">
      <t>サンテイ</t>
    </rPh>
    <phoneticPr fontId="3"/>
  </si>
  <si>
    <t>⑤の販売予定単価の具体的な</t>
    <rPh sb="2" eb="4">
      <t>ハンバイ</t>
    </rPh>
    <rPh sb="4" eb="6">
      <t>ヨテイ</t>
    </rPh>
    <rPh sb="6" eb="8">
      <t>タンカ</t>
    </rPh>
    <rPh sb="9" eb="12">
      <t>グタイテキ</t>
    </rPh>
    <phoneticPr fontId="3"/>
  </si>
  <si>
    <t>②の販売単価の具体的な</t>
    <rPh sb="2" eb="4">
      <t>ハンバイ</t>
    </rPh>
    <rPh sb="4" eb="6">
      <t>タンカ</t>
    </rPh>
    <rPh sb="7" eb="10">
      <t>グタイテキ</t>
    </rPh>
    <phoneticPr fontId="3"/>
  </si>
  <si>
    <t>見込み方法</t>
    <rPh sb="3" eb="4">
      <t>カタ</t>
    </rPh>
    <rPh sb="4" eb="5">
      <t>ホウ</t>
    </rPh>
    <phoneticPr fontId="3"/>
  </si>
  <si>
    <t>④の計画単収の具体的な</t>
    <rPh sb="2" eb="4">
      <t>ケイカク</t>
    </rPh>
    <rPh sb="4" eb="6">
      <t>タンシュウ</t>
    </rPh>
    <rPh sb="7" eb="10">
      <t>グタイテキ</t>
    </rPh>
    <phoneticPr fontId="3"/>
  </si>
  <si>
    <t>②の計画作付面積の具体的な</t>
    <rPh sb="2" eb="4">
      <t>ケイカク</t>
    </rPh>
    <rPh sb="4" eb="6">
      <t>サクツ</t>
    </rPh>
    <rPh sb="6" eb="8">
      <t>メンセキ</t>
    </rPh>
    <rPh sb="9" eb="12">
      <t>グタイテキ</t>
    </rPh>
    <phoneticPr fontId="3"/>
  </si>
  <si>
    <t>③の計画単収の具体的な</t>
    <rPh sb="2" eb="4">
      <t>ケイカク</t>
    </rPh>
    <rPh sb="4" eb="6">
      <t>タンシュウ</t>
    </rPh>
    <rPh sb="7" eb="10">
      <t>グタイテキ</t>
    </rPh>
    <phoneticPr fontId="3"/>
  </si>
  <si>
    <t>オ　副産物産出効果</t>
    <rPh sb="2" eb="5">
      <t>フクサンブツ</t>
    </rPh>
    <rPh sb="5" eb="7">
      <t>サンシュツ</t>
    </rPh>
    <rPh sb="7" eb="9">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</si>
</sst>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0_ "/>
    <numFmt numFmtId="178" formatCode="#,##0_ "/>
    <numFmt numFmtId="179" formatCode="#,##0.0_ "/>
    <numFmt numFmtId="180" formatCode="0.0_);[Red]\(0.0\)"/>
    <numFmt numFmtId="181" formatCode="#,##0.0_);[Red]\(#,##0.0\)"/>
    <numFmt numFmtId="182" formatCode="#,##0_);[Red]\(#,##0\)"/>
    <numFmt numFmtId="183" formatCode="#,##0.00_ "/>
    <numFmt numFmtId="184" formatCode="0_);[Red]\(0\)"/>
    <numFmt numFmtId="185" formatCode="0.000_ "/>
    <numFmt numFmtId="186" formatCode="#,##0.000_);[Red]\(#,##0.000\)"/>
    <numFmt numFmtId="187" formatCode="#,##0.00_);[Red]\(#,##0.00\)"/>
    <numFmt numFmtId="188" formatCode="#,##0.000_ "/>
    <numFmt numFmtId="189" formatCode="#,##0.000000_ "/>
    <numFmt numFmtId="201" formatCode="#,##0_ ;[Red]\-#,##0\ "/>
    <numFmt numFmtId="203" formatCode="#,##0_);\(#,##0\)"/>
  </numFmts>
  <fonts count="14"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9"/>
      <name val="ＭＳ 明朝"/>
      <family val="1"/>
      <charset val="128"/>
    </font>
    <font>
      <sz val="12"/>
      <name val="ＭＳ 明朝"/>
      <family val="1"/>
      <charset val="128"/>
    </font>
    <font>
      <sz val="9"/>
      <name val="ＭＳ Ｐゴシック"/>
      <family val="3"/>
      <charset val="128"/>
    </font>
    <font>
      <sz val="6"/>
      <name val="ＭＳ 明朝"/>
      <family val="1"/>
      <charset val="128"/>
    </font>
    <font>
      <strike/>
      <sz val="9"/>
      <name val="ＭＳ 明朝"/>
      <family val="1"/>
      <charset val="128"/>
    </font>
    <font>
      <sz val="10"/>
      <color theme="0"/>
      <name val="ＭＳ 明朝"/>
      <family val="1"/>
      <charset val="128"/>
    </font>
    <font>
      <sz val="11"/>
      <name val="ＭＳ Ｐゴシック"/>
      <family val="3"/>
      <charset val="128"/>
      <scheme val="minor"/>
    </font>
  </fonts>
  <fills count="2">
    <fill>
      <patternFill patternType="none"/>
    </fill>
    <fill>
      <patternFill patternType="gray125"/>
    </fill>
  </fills>
  <borders count="1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double">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double">
        <color indexed="64"/>
      </left>
      <right/>
      <top style="medium">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diagonalUp="1">
      <left style="double">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right/>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medium">
        <color indexed="64"/>
      </left>
      <right/>
      <top/>
      <bottom style="thin">
        <color indexed="64"/>
      </bottom>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right/>
      <top style="thin">
        <color indexed="64"/>
      </top>
      <bottom/>
      <diagonal/>
    </border>
    <border>
      <left/>
      <right/>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dashed">
        <color indexed="8"/>
      </top>
      <bottom/>
      <diagonal/>
    </border>
    <border>
      <left/>
      <right style="thin">
        <color indexed="64"/>
      </right>
      <top style="dashed">
        <color indexed="8"/>
      </top>
      <bottom/>
      <diagonal/>
    </border>
    <border>
      <left/>
      <right/>
      <top style="dashed">
        <color indexed="8"/>
      </top>
      <bottom/>
      <diagonal/>
    </border>
    <border>
      <left/>
      <right style="medium">
        <color indexed="64"/>
      </right>
      <top style="dashed">
        <color indexed="8"/>
      </top>
      <bottom/>
      <diagonal/>
    </border>
    <border>
      <left style="medium">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464">
    <xf numFmtId="0" fontId="0" fillId="0" borderId="0" xfId="0">
      <alignment vertical="center"/>
    </xf>
    <xf numFmtId="0" fontId="5" fillId="0" borderId="0" xfId="0" applyFont="1" applyFill="1" applyAlignment="1"/>
    <xf numFmtId="178" fontId="5" fillId="0" borderId="1" xfId="0" applyNumberFormat="1" applyFont="1" applyFill="1" applyBorder="1" applyAlignment="1"/>
    <xf numFmtId="0" fontId="5" fillId="0" borderId="0" xfId="0" applyFont="1" applyFill="1" applyBorder="1" applyAlignment="1">
      <alignment horizontal="left" vertical="top"/>
    </xf>
    <xf numFmtId="0" fontId="5" fillId="0" borderId="2" xfId="0" applyFont="1" applyFill="1" applyBorder="1" applyAlignment="1"/>
    <xf numFmtId="0" fontId="5" fillId="0" borderId="3" xfId="0" applyFont="1" applyFill="1" applyBorder="1" applyAlignment="1"/>
    <xf numFmtId="0" fontId="5" fillId="0" borderId="4" xfId="0" applyFont="1" applyFill="1" applyBorder="1" applyAlignment="1"/>
    <xf numFmtId="0" fontId="5" fillId="0" borderId="5" xfId="0" applyFont="1" applyFill="1" applyBorder="1" applyAlignment="1"/>
    <xf numFmtId="0" fontId="5" fillId="0" borderId="6" xfId="0" applyFont="1" applyFill="1" applyBorder="1" applyAlignment="1"/>
    <xf numFmtId="0" fontId="5" fillId="0" borderId="7" xfId="0" applyFont="1" applyFill="1" applyBorder="1" applyAlignment="1"/>
    <xf numFmtId="0" fontId="5" fillId="0" borderId="8" xfId="0" applyFont="1" applyFill="1" applyBorder="1" applyAlignment="1"/>
    <xf numFmtId="0" fontId="5" fillId="0" borderId="9" xfId="0"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178" fontId="5" fillId="0" borderId="13" xfId="0" applyNumberFormat="1" applyFont="1" applyFill="1" applyBorder="1" applyAlignment="1"/>
    <xf numFmtId="178" fontId="5" fillId="0" borderId="14" xfId="0" applyNumberFormat="1" applyFont="1" applyFill="1" applyBorder="1" applyAlignment="1"/>
    <xf numFmtId="182" fontId="5" fillId="0" borderId="15" xfId="0" applyNumberFormat="1" applyFont="1" applyFill="1" applyBorder="1" applyAlignment="1"/>
    <xf numFmtId="182" fontId="5" fillId="0" borderId="13" xfId="0" applyNumberFormat="1" applyFont="1" applyFill="1" applyBorder="1" applyAlignment="1"/>
    <xf numFmtId="182" fontId="5" fillId="0" borderId="14" xfId="0" applyNumberFormat="1" applyFont="1" applyFill="1" applyBorder="1" applyAlignment="1"/>
    <xf numFmtId="182" fontId="5" fillId="0" borderId="16" xfId="0" applyNumberFormat="1" applyFont="1" applyFill="1" applyBorder="1" applyAlignment="1"/>
    <xf numFmtId="178" fontId="5" fillId="0" borderId="17" xfId="0" applyNumberFormat="1" applyFont="1" applyFill="1" applyBorder="1" applyAlignment="1"/>
    <xf numFmtId="178" fontId="5" fillId="0" borderId="15" xfId="0" applyNumberFormat="1" applyFont="1" applyFill="1" applyBorder="1" applyAlignment="1"/>
    <xf numFmtId="182" fontId="5" fillId="0" borderId="17" xfId="0" applyNumberFormat="1" applyFont="1" applyFill="1" applyBorder="1" applyAlignment="1"/>
    <xf numFmtId="182" fontId="5" fillId="0" borderId="1" xfId="0" applyNumberFormat="1" applyFont="1" applyFill="1" applyBorder="1" applyAlignment="1"/>
    <xf numFmtId="0" fontId="5" fillId="0" borderId="18" xfId="0" applyFont="1" applyFill="1" applyBorder="1" applyAlignment="1"/>
    <xf numFmtId="178" fontId="5" fillId="0" borderId="19" xfId="0" applyNumberFormat="1" applyFont="1" applyFill="1" applyBorder="1" applyAlignment="1"/>
    <xf numFmtId="182" fontId="5" fillId="0" borderId="20" xfId="0" applyNumberFormat="1" applyFont="1" applyFill="1" applyBorder="1" applyAlignment="1"/>
    <xf numFmtId="182" fontId="5" fillId="0" borderId="19" xfId="0" applyNumberFormat="1" applyFont="1" applyFill="1" applyBorder="1" applyAlignment="1"/>
    <xf numFmtId="182" fontId="5" fillId="0" borderId="21" xfId="0" applyNumberFormat="1" applyFont="1" applyFill="1" applyBorder="1" applyAlignment="1"/>
    <xf numFmtId="0" fontId="5" fillId="0" borderId="22" xfId="0" applyFont="1" applyFill="1" applyBorder="1" applyAlignment="1"/>
    <xf numFmtId="0" fontId="5" fillId="0" borderId="23" xfId="0" applyFont="1" applyFill="1" applyBorder="1" applyAlignment="1"/>
    <xf numFmtId="0" fontId="5" fillId="0" borderId="24" xfId="0" applyFont="1" applyFill="1" applyBorder="1" applyAlignment="1"/>
    <xf numFmtId="0" fontId="5" fillId="0" borderId="25" xfId="0" applyFont="1" applyFill="1" applyBorder="1" applyAlignment="1"/>
    <xf numFmtId="0" fontId="5" fillId="0" borderId="26" xfId="0" applyFont="1" applyFill="1" applyBorder="1" applyAlignment="1"/>
    <xf numFmtId="0" fontId="5" fillId="0" borderId="27" xfId="0" applyFont="1" applyFill="1" applyBorder="1" applyAlignment="1"/>
    <xf numFmtId="182" fontId="5" fillId="0" borderId="28" xfId="0" applyNumberFormat="1" applyFont="1" applyFill="1" applyBorder="1" applyAlignment="1"/>
    <xf numFmtId="0" fontId="5" fillId="0" borderId="15" xfId="0" applyFont="1" applyFill="1" applyBorder="1" applyAlignment="1"/>
    <xf numFmtId="0" fontId="5" fillId="0" borderId="29" xfId="0" applyFont="1" applyFill="1" applyBorder="1" applyAlignment="1"/>
    <xf numFmtId="182" fontId="5" fillId="0" borderId="30" xfId="0" applyNumberFormat="1" applyFont="1" applyFill="1" applyBorder="1" applyAlignment="1"/>
    <xf numFmtId="0" fontId="5" fillId="0" borderId="20" xfId="0" applyFont="1" applyFill="1" applyBorder="1" applyAlignment="1"/>
    <xf numFmtId="178" fontId="5" fillId="0" borderId="21" xfId="0" applyNumberFormat="1" applyFont="1" applyFill="1" applyBorder="1" applyAlignment="1"/>
    <xf numFmtId="178" fontId="5" fillId="0" borderId="0" xfId="0" applyNumberFormat="1" applyFont="1" applyFill="1" applyBorder="1" applyAlignment="1"/>
    <xf numFmtId="0" fontId="5" fillId="0" borderId="0" xfId="0" applyFont="1" applyFill="1" applyBorder="1" applyAlignment="1"/>
    <xf numFmtId="0" fontId="5" fillId="0" borderId="31" xfId="0" applyFont="1" applyFill="1" applyBorder="1" applyAlignment="1">
      <alignment horizontal="center"/>
    </xf>
    <xf numFmtId="178" fontId="5" fillId="0" borderId="23" xfId="0" applyNumberFormat="1" applyFont="1" applyFill="1" applyBorder="1" applyAlignment="1">
      <alignment horizontal="center"/>
    </xf>
    <xf numFmtId="0" fontId="5" fillId="0" borderId="24" xfId="0" applyFont="1" applyFill="1" applyBorder="1" applyAlignment="1">
      <alignment horizontal="center"/>
    </xf>
    <xf numFmtId="0" fontId="5" fillId="0" borderId="25" xfId="0" applyFont="1" applyFill="1" applyBorder="1" applyAlignment="1">
      <alignment horizontal="center"/>
    </xf>
    <xf numFmtId="178" fontId="5" fillId="0" borderId="10" xfId="0" applyNumberFormat="1" applyFont="1" applyFill="1" applyBorder="1" applyAlignment="1">
      <alignment horizontal="center"/>
    </xf>
    <xf numFmtId="0" fontId="5" fillId="0" borderId="11" xfId="0" applyFont="1" applyFill="1" applyBorder="1" applyAlignment="1">
      <alignment horizontal="center"/>
    </xf>
    <xf numFmtId="178" fontId="5" fillId="0" borderId="0" xfId="0" applyNumberFormat="1" applyFont="1" applyFill="1" applyBorder="1" applyAlignment="1">
      <alignment vertical="top" wrapText="1"/>
    </xf>
    <xf numFmtId="0" fontId="5" fillId="0" borderId="32" xfId="0" applyFont="1" applyFill="1" applyBorder="1" applyAlignment="1">
      <alignment horizontal="center"/>
    </xf>
    <xf numFmtId="178" fontId="5" fillId="0" borderId="26" xfId="0" applyNumberFormat="1"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xf numFmtId="0" fontId="5" fillId="0" borderId="23" xfId="0" applyFont="1" applyFill="1" applyBorder="1" applyAlignment="1">
      <alignment horizontal="center"/>
    </xf>
    <xf numFmtId="0" fontId="5" fillId="0" borderId="33" xfId="0" applyFont="1" applyFill="1" applyBorder="1" applyAlignment="1">
      <alignment horizontal="center"/>
    </xf>
    <xf numFmtId="0" fontId="5" fillId="0" borderId="10" xfId="0" applyFont="1" applyFill="1" applyBorder="1" applyAlignment="1">
      <alignment horizontal="center"/>
    </xf>
    <xf numFmtId="0" fontId="5" fillId="0" borderId="34" xfId="0" applyFont="1" applyFill="1" applyBorder="1" applyAlignment="1">
      <alignment horizontal="center"/>
    </xf>
    <xf numFmtId="178" fontId="5" fillId="0" borderId="35" xfId="0" applyNumberFormat="1" applyFont="1" applyFill="1" applyBorder="1" applyAlignment="1">
      <alignment horizontal="center"/>
    </xf>
    <xf numFmtId="0" fontId="5" fillId="0" borderId="36" xfId="0" applyFont="1" applyFill="1" applyBorder="1" applyAlignment="1">
      <alignment horizontal="center"/>
    </xf>
    <xf numFmtId="0" fontId="5" fillId="0" borderId="26" xfId="0" applyFont="1" applyFill="1" applyBorder="1" applyAlignment="1">
      <alignment horizontal="center"/>
    </xf>
    <xf numFmtId="0" fontId="5" fillId="0" borderId="37" xfId="0" applyFont="1" applyFill="1" applyBorder="1" applyAlignment="1">
      <alignment horizontal="center"/>
    </xf>
    <xf numFmtId="178" fontId="5" fillId="0" borderId="38" xfId="0" applyNumberFormat="1" applyFont="1" applyFill="1" applyBorder="1" applyAlignment="1"/>
    <xf numFmtId="178" fontId="5" fillId="0" borderId="39" xfId="0" applyNumberFormat="1" applyFont="1" applyFill="1" applyBorder="1" applyAlignment="1"/>
    <xf numFmtId="178" fontId="5" fillId="0" borderId="20" xfId="0" applyNumberFormat="1" applyFont="1" applyFill="1" applyBorder="1" applyAlignment="1"/>
    <xf numFmtId="178" fontId="5" fillId="0" borderId="40" xfId="0" applyNumberFormat="1" applyFont="1" applyFill="1" applyBorder="1" applyAlignment="1"/>
    <xf numFmtId="0" fontId="7" fillId="0" borderId="41" xfId="0" applyFont="1" applyFill="1" applyBorder="1" applyAlignment="1"/>
    <xf numFmtId="178" fontId="7" fillId="0" borderId="6" xfId="0" applyNumberFormat="1" applyFont="1" applyFill="1" applyBorder="1" applyAlignment="1"/>
    <xf numFmtId="178" fontId="5" fillId="0" borderId="7" xfId="0" applyNumberFormat="1" applyFont="1" applyFill="1" applyBorder="1" applyAlignment="1"/>
    <xf numFmtId="178" fontId="5" fillId="0" borderId="8" xfId="0" applyNumberFormat="1" applyFont="1" applyFill="1" applyBorder="1" applyAlignment="1"/>
    <xf numFmtId="0" fontId="7" fillId="0" borderId="2" xfId="0" applyFont="1" applyFill="1" applyBorder="1" applyAlignment="1"/>
    <xf numFmtId="178" fontId="7" fillId="0" borderId="42" xfId="0" applyNumberFormat="1" applyFont="1" applyFill="1" applyBorder="1" applyAlignment="1"/>
    <xf numFmtId="178" fontId="5" fillId="0" borderId="3" xfId="0" applyNumberFormat="1" applyFont="1" applyFill="1" applyBorder="1" applyAlignment="1"/>
    <xf numFmtId="0" fontId="5" fillId="0" borderId="43" xfId="0" applyFont="1" applyFill="1" applyBorder="1" applyAlignment="1"/>
    <xf numFmtId="178" fontId="5" fillId="0" borderId="44" xfId="0" applyNumberFormat="1" applyFont="1" applyFill="1" applyBorder="1" applyAlignment="1"/>
    <xf numFmtId="178" fontId="5" fillId="0" borderId="45" xfId="0" applyNumberFormat="1" applyFont="1" applyFill="1" applyBorder="1" applyAlignment="1"/>
    <xf numFmtId="0" fontId="5" fillId="0" borderId="9" xfId="0" applyFont="1" applyFill="1" applyBorder="1" applyAlignment="1">
      <alignment horizontal="center"/>
    </xf>
    <xf numFmtId="178" fontId="5" fillId="0" borderId="9" xfId="0" applyNumberFormat="1" applyFont="1" applyFill="1" applyBorder="1" applyAlignment="1"/>
    <xf numFmtId="0" fontId="5" fillId="0" borderId="0" xfId="0" applyFont="1" applyFill="1" applyBorder="1" applyAlignment="1">
      <alignment horizontal="center"/>
    </xf>
    <xf numFmtId="0" fontId="6" fillId="0" borderId="0" xfId="0" applyFont="1" applyFill="1" applyBorder="1" applyAlignment="1"/>
    <xf numFmtId="0" fontId="8" fillId="0" borderId="0" xfId="0" applyFont="1" applyFill="1" applyAlignment="1"/>
    <xf numFmtId="176" fontId="5" fillId="0" borderId="0" xfId="0" applyNumberFormat="1" applyFont="1" applyFill="1" applyAlignment="1"/>
    <xf numFmtId="0" fontId="5" fillId="0" borderId="46" xfId="0" applyFont="1" applyFill="1" applyBorder="1" applyAlignment="1">
      <alignment horizontal="center"/>
    </xf>
    <xf numFmtId="0" fontId="5" fillId="0" borderId="35" xfId="0" applyFont="1" applyFill="1" applyBorder="1" applyAlignment="1">
      <alignment horizontal="center"/>
    </xf>
    <xf numFmtId="0" fontId="5" fillId="0" borderId="35" xfId="0" applyFont="1" applyFill="1" applyBorder="1" applyAlignment="1"/>
    <xf numFmtId="38" fontId="5" fillId="0" borderId="15" xfId="1" applyNumberFormat="1" applyFont="1" applyFill="1" applyBorder="1" applyAlignment="1"/>
    <xf numFmtId="40" fontId="5" fillId="0" borderId="37" xfId="1" applyNumberFormat="1" applyFont="1" applyFill="1" applyBorder="1" applyAlignment="1">
      <alignment horizontal="right"/>
    </xf>
    <xf numFmtId="40" fontId="5" fillId="0" borderId="15" xfId="1" applyNumberFormat="1" applyFont="1" applyFill="1" applyBorder="1" applyAlignment="1"/>
    <xf numFmtId="0" fontId="5" fillId="0" borderId="30" xfId="0" applyFont="1" applyFill="1" applyBorder="1" applyAlignment="1">
      <alignment horizontal="center"/>
    </xf>
    <xf numFmtId="38" fontId="5" fillId="0" borderId="20" xfId="1" applyNumberFormat="1" applyFont="1" applyFill="1" applyBorder="1" applyAlignment="1"/>
    <xf numFmtId="40" fontId="5" fillId="0" borderId="21" xfId="1" applyNumberFormat="1" applyFont="1" applyFill="1" applyBorder="1" applyAlignment="1">
      <alignment horizontal="right"/>
    </xf>
    <xf numFmtId="177" fontId="5" fillId="0" borderId="0" xfId="0" applyNumberFormat="1" applyFont="1" applyFill="1" applyAlignment="1"/>
    <xf numFmtId="0" fontId="5" fillId="0" borderId="47" xfId="0" applyFont="1" applyFill="1" applyBorder="1" applyAlignment="1">
      <alignment horizontal="center"/>
    </xf>
    <xf numFmtId="0" fontId="5" fillId="0" borderId="0" xfId="0" applyFont="1" applyFill="1" applyBorder="1" applyAlignment="1">
      <alignment shrinkToFit="1"/>
    </xf>
    <xf numFmtId="0" fontId="5" fillId="0" borderId="48" xfId="0" applyFont="1" applyFill="1" applyBorder="1" applyAlignment="1">
      <alignment horizontal="center"/>
    </xf>
    <xf numFmtId="0" fontId="5" fillId="0" borderId="32" xfId="0" applyFont="1" applyFill="1" applyBorder="1" applyAlignment="1"/>
    <xf numFmtId="0" fontId="5" fillId="0" borderId="10" xfId="0" applyFont="1" applyFill="1" applyBorder="1" applyAlignment="1">
      <alignment shrinkToFit="1"/>
    </xf>
    <xf numFmtId="0" fontId="5" fillId="0" borderId="36" xfId="0" applyFont="1" applyFill="1" applyBorder="1" applyAlignment="1"/>
    <xf numFmtId="0" fontId="5" fillId="0" borderId="49" xfId="0" applyFont="1" applyFill="1" applyBorder="1" applyAlignment="1"/>
    <xf numFmtId="179" fontId="5" fillId="0" borderId="13" xfId="0" applyNumberFormat="1" applyFont="1" applyFill="1" applyBorder="1" applyAlignment="1"/>
    <xf numFmtId="180" fontId="5" fillId="0" borderId="14" xfId="0" applyNumberFormat="1" applyFont="1" applyFill="1" applyBorder="1" applyAlignment="1"/>
    <xf numFmtId="181" fontId="5" fillId="0" borderId="50" xfId="0" applyNumberFormat="1" applyFont="1" applyFill="1" applyBorder="1" applyAlignment="1">
      <alignment horizontal="right"/>
    </xf>
    <xf numFmtId="178" fontId="5" fillId="0" borderId="51" xfId="0" applyNumberFormat="1" applyFont="1" applyFill="1" applyBorder="1" applyAlignment="1"/>
    <xf numFmtId="178" fontId="5" fillId="0" borderId="29" xfId="0" applyNumberFormat="1" applyFont="1" applyFill="1" applyBorder="1" applyAlignment="1"/>
    <xf numFmtId="179" fontId="5" fillId="0" borderId="17" xfId="0" applyNumberFormat="1" applyFont="1" applyFill="1" applyBorder="1" applyAlignment="1"/>
    <xf numFmtId="180" fontId="5" fillId="0" borderId="15" xfId="0" applyNumberFormat="1" applyFont="1" applyFill="1" applyBorder="1" applyAlignment="1"/>
    <xf numFmtId="0" fontId="5" fillId="0" borderId="30" xfId="0" applyFont="1" applyFill="1" applyBorder="1" applyAlignment="1"/>
    <xf numFmtId="179" fontId="5" fillId="0" borderId="52" xfId="0" applyNumberFormat="1" applyFont="1" applyFill="1" applyBorder="1" applyAlignment="1"/>
    <xf numFmtId="180" fontId="5" fillId="0" borderId="19" xfId="0" applyNumberFormat="1" applyFont="1" applyFill="1" applyBorder="1" applyAlignment="1"/>
    <xf numFmtId="179" fontId="5" fillId="0" borderId="20" xfId="0" applyNumberFormat="1" applyFont="1" applyFill="1" applyBorder="1" applyAlignment="1"/>
    <xf numFmtId="178" fontId="5" fillId="0" borderId="53" xfId="0" applyNumberFormat="1" applyFont="1" applyFill="1" applyBorder="1" applyAlignment="1"/>
    <xf numFmtId="178" fontId="5" fillId="0" borderId="21" xfId="0" applyNumberFormat="1" applyFont="1" applyFill="1" applyBorder="1" applyAlignment="1">
      <alignment horizontal="right"/>
    </xf>
    <xf numFmtId="0" fontId="5" fillId="0" borderId="54" xfId="0" applyFont="1" applyFill="1" applyBorder="1" applyAlignment="1">
      <alignment horizontal="center"/>
    </xf>
    <xf numFmtId="0" fontId="5" fillId="0" borderId="55" xfId="0" applyFont="1" applyFill="1" applyBorder="1" applyAlignment="1">
      <alignment horizontal="center"/>
    </xf>
    <xf numFmtId="178" fontId="5" fillId="0" borderId="43" xfId="0" applyNumberFormat="1" applyFont="1" applyFill="1" applyBorder="1" applyAlignment="1"/>
    <xf numFmtId="0" fontId="5" fillId="0" borderId="49" xfId="0" applyFont="1" applyFill="1" applyBorder="1" applyAlignment="1">
      <alignment horizontal="center"/>
    </xf>
    <xf numFmtId="183" fontId="5" fillId="0" borderId="17" xfId="0" applyNumberFormat="1" applyFont="1" applyFill="1" applyBorder="1" applyAlignment="1"/>
    <xf numFmtId="178" fontId="5" fillId="0" borderId="56" xfId="0" applyNumberFormat="1" applyFont="1" applyFill="1" applyBorder="1" applyAlignment="1"/>
    <xf numFmtId="178" fontId="5" fillId="0" borderId="57" xfId="0" applyNumberFormat="1" applyFont="1" applyFill="1" applyBorder="1" applyAlignment="1"/>
    <xf numFmtId="178" fontId="5" fillId="0" borderId="58" xfId="0" applyNumberFormat="1" applyFont="1" applyFill="1" applyBorder="1" applyAlignment="1"/>
    <xf numFmtId="178" fontId="5" fillId="0" borderId="59" xfId="0" applyNumberFormat="1" applyFont="1" applyFill="1" applyBorder="1" applyAlignment="1"/>
    <xf numFmtId="183" fontId="5" fillId="0" borderId="39" xfId="0" applyNumberFormat="1" applyFont="1" applyFill="1" applyBorder="1" applyAlignment="1"/>
    <xf numFmtId="179" fontId="5" fillId="0" borderId="0" xfId="0" applyNumberFormat="1" applyFont="1" applyFill="1" applyBorder="1" applyAlignment="1"/>
    <xf numFmtId="178" fontId="5" fillId="0" borderId="60" xfId="0" applyNumberFormat="1" applyFont="1" applyFill="1" applyBorder="1" applyAlignment="1"/>
    <xf numFmtId="0" fontId="5" fillId="0" borderId="4" xfId="0" applyFont="1" applyFill="1" applyBorder="1" applyAlignment="1">
      <alignment horizontal="center"/>
    </xf>
    <xf numFmtId="0" fontId="5" fillId="0" borderId="46" xfId="0" applyFont="1" applyFill="1" applyBorder="1" applyAlignment="1"/>
    <xf numFmtId="0" fontId="5" fillId="0" borderId="61" xfId="0" applyFont="1" applyFill="1" applyBorder="1" applyAlignment="1"/>
    <xf numFmtId="0" fontId="5" fillId="0" borderId="14" xfId="0" applyFont="1" applyFill="1" applyBorder="1" applyAlignment="1">
      <alignment horizontal="center"/>
    </xf>
    <xf numFmtId="0" fontId="5" fillId="0" borderId="62" xfId="0" applyFont="1" applyFill="1" applyBorder="1" applyAlignment="1">
      <alignment horizontal="center"/>
    </xf>
    <xf numFmtId="178" fontId="5" fillId="0" borderId="35" xfId="0" applyNumberFormat="1" applyFont="1" applyFill="1" applyBorder="1" applyAlignment="1"/>
    <xf numFmtId="178" fontId="5" fillId="0" borderId="26" xfId="0" applyNumberFormat="1" applyFont="1" applyFill="1" applyBorder="1" applyAlignment="1"/>
    <xf numFmtId="179" fontId="5" fillId="0" borderId="15" xfId="0" applyNumberFormat="1" applyFont="1" applyFill="1" applyBorder="1" applyAlignment="1"/>
    <xf numFmtId="178" fontId="5" fillId="0" borderId="52" xfId="0" applyNumberFormat="1" applyFont="1" applyFill="1" applyBorder="1" applyAlignment="1"/>
    <xf numFmtId="179" fontId="5" fillId="0" borderId="63" xfId="0" applyNumberFormat="1" applyFont="1" applyFill="1" applyBorder="1" applyAlignment="1"/>
    <xf numFmtId="0" fontId="5" fillId="0" borderId="64" xfId="0" applyFont="1" applyFill="1" applyBorder="1" applyAlignment="1">
      <alignment horizontal="center"/>
    </xf>
    <xf numFmtId="38" fontId="5" fillId="0" borderId="60" xfId="1" applyFont="1" applyFill="1" applyBorder="1" applyAlignment="1"/>
    <xf numFmtId="0" fontId="5" fillId="0" borderId="65" xfId="0" applyFont="1" applyFill="1" applyBorder="1" applyAlignment="1"/>
    <xf numFmtId="0" fontId="5" fillId="0" borderId="66" xfId="0" applyFont="1" applyFill="1" applyBorder="1" applyAlignment="1"/>
    <xf numFmtId="0" fontId="5" fillId="0" borderId="13" xfId="0" applyFont="1" applyFill="1" applyBorder="1" applyAlignment="1">
      <alignment horizontal="center"/>
    </xf>
    <xf numFmtId="0" fontId="5" fillId="0" borderId="67" xfId="0" applyFont="1" applyFill="1" applyBorder="1" applyAlignment="1">
      <alignment horizontal="center"/>
    </xf>
    <xf numFmtId="38" fontId="5" fillId="0" borderId="48" xfId="1" applyFont="1" applyFill="1" applyBorder="1" applyAlignment="1"/>
    <xf numFmtId="38" fontId="5" fillId="0" borderId="62" xfId="1" applyFont="1" applyFill="1" applyBorder="1" applyAlignment="1"/>
    <xf numFmtId="38" fontId="5" fillId="0" borderId="10" xfId="1" applyFont="1" applyFill="1" applyBorder="1" applyAlignment="1"/>
    <xf numFmtId="0" fontId="5" fillId="0" borderId="17" xfId="0" applyFont="1" applyFill="1" applyBorder="1" applyAlignment="1"/>
    <xf numFmtId="38" fontId="5" fillId="0" borderId="68" xfId="1" applyFont="1" applyFill="1" applyBorder="1" applyAlignment="1"/>
    <xf numFmtId="38" fontId="5" fillId="0" borderId="3" xfId="1" applyFont="1" applyFill="1" applyBorder="1" applyAlignment="1"/>
    <xf numFmtId="38" fontId="5" fillId="0" borderId="15" xfId="1" applyFont="1" applyFill="1" applyBorder="1" applyAlignment="1"/>
    <xf numFmtId="38" fontId="5" fillId="0" borderId="53" xfId="1" applyFont="1" applyFill="1" applyBorder="1" applyAlignment="1"/>
    <xf numFmtId="38" fontId="5" fillId="0" borderId="69" xfId="1" applyFont="1" applyFill="1" applyBorder="1" applyAlignment="1"/>
    <xf numFmtId="178" fontId="5" fillId="0" borderId="24" xfId="0" applyNumberFormat="1" applyFont="1" applyFill="1" applyBorder="1" applyAlignment="1">
      <alignment horizontal="center"/>
    </xf>
    <xf numFmtId="178" fontId="5" fillId="0" borderId="11" xfId="0" applyNumberFormat="1" applyFont="1" applyFill="1" applyBorder="1" applyAlignment="1">
      <alignment horizontal="center"/>
    </xf>
    <xf numFmtId="178" fontId="5" fillId="0" borderId="27" xfId="0" applyNumberFormat="1" applyFont="1" applyFill="1" applyBorder="1" applyAlignment="1">
      <alignment horizontal="center"/>
    </xf>
    <xf numFmtId="178" fontId="5" fillId="0" borderId="70" xfId="0" applyNumberFormat="1" applyFont="1" applyFill="1" applyBorder="1" applyAlignment="1"/>
    <xf numFmtId="0" fontId="5" fillId="0" borderId="41" xfId="0" applyFont="1" applyFill="1" applyBorder="1" applyAlignment="1"/>
    <xf numFmtId="178" fontId="5" fillId="0" borderId="7" xfId="0" applyNumberFormat="1" applyFont="1" applyFill="1" applyBorder="1" applyAlignment="1">
      <alignment horizontal="right"/>
    </xf>
    <xf numFmtId="178" fontId="5" fillId="0" borderId="71" xfId="0" applyNumberFormat="1" applyFont="1" applyFill="1" applyBorder="1" applyAlignment="1"/>
    <xf numFmtId="178" fontId="5" fillId="0" borderId="3" xfId="0" applyNumberFormat="1" applyFont="1" applyFill="1" applyBorder="1" applyAlignment="1">
      <alignment horizontal="right"/>
    </xf>
    <xf numFmtId="178" fontId="5" fillId="0" borderId="50" xfId="0" applyNumberFormat="1" applyFont="1" applyFill="1" applyBorder="1" applyAlignment="1">
      <alignment horizontal="right"/>
    </xf>
    <xf numFmtId="178" fontId="5" fillId="0" borderId="16" xfId="0" applyNumberFormat="1" applyFont="1" applyFill="1" applyBorder="1" applyAlignment="1"/>
    <xf numFmtId="184" fontId="5" fillId="0" borderId="15" xfId="0" applyNumberFormat="1" applyFont="1" applyFill="1" applyBorder="1" applyAlignment="1"/>
    <xf numFmtId="182" fontId="5" fillId="0" borderId="72" xfId="0" applyNumberFormat="1" applyFont="1" applyFill="1" applyBorder="1" applyAlignment="1"/>
    <xf numFmtId="182" fontId="5" fillId="0" borderId="68" xfId="0" applyNumberFormat="1" applyFont="1" applyFill="1" applyBorder="1" applyAlignment="1"/>
    <xf numFmtId="0" fontId="5" fillId="0" borderId="18" xfId="0" applyFont="1" applyFill="1" applyBorder="1" applyAlignment="1">
      <alignment horizontal="center"/>
    </xf>
    <xf numFmtId="182" fontId="5" fillId="0" borderId="73" xfId="0" applyNumberFormat="1" applyFont="1" applyFill="1" applyBorder="1" applyAlignment="1"/>
    <xf numFmtId="182" fontId="5" fillId="0" borderId="44" xfId="0" applyNumberFormat="1" applyFont="1" applyFill="1" applyBorder="1" applyAlignment="1"/>
    <xf numFmtId="0" fontId="5" fillId="0" borderId="14" xfId="0" applyFont="1" applyFill="1" applyBorder="1" applyAlignment="1"/>
    <xf numFmtId="0" fontId="5" fillId="0" borderId="74" xfId="0" applyFont="1" applyFill="1" applyBorder="1" applyAlignment="1">
      <alignment horizontal="center"/>
    </xf>
    <xf numFmtId="0" fontId="5" fillId="0" borderId="75" xfId="0" applyFont="1" applyFill="1" applyBorder="1" applyAlignment="1"/>
    <xf numFmtId="0" fontId="5" fillId="0" borderId="76" xfId="0" applyFont="1" applyFill="1" applyBorder="1" applyAlignment="1"/>
    <xf numFmtId="0" fontId="5" fillId="0" borderId="0" xfId="0" quotePrefix="1" applyFont="1" applyFill="1" applyAlignment="1"/>
    <xf numFmtId="178" fontId="5" fillId="0" borderId="28" xfId="0" applyNumberFormat="1" applyFont="1" applyFill="1" applyBorder="1" applyAlignment="1"/>
    <xf numFmtId="178" fontId="5" fillId="0" borderId="68" xfId="0" applyNumberFormat="1" applyFont="1" applyFill="1" applyBorder="1" applyAlignment="1"/>
    <xf numFmtId="178" fontId="5" fillId="0" borderId="0" xfId="0" applyNumberFormat="1" applyFont="1" applyFill="1" applyAlignment="1"/>
    <xf numFmtId="178" fontId="5" fillId="0" borderId="30" xfId="0" applyNumberFormat="1" applyFont="1" applyFill="1" applyBorder="1" applyAlignment="1"/>
    <xf numFmtId="178" fontId="5" fillId="0" borderId="77" xfId="0" applyNumberFormat="1" applyFont="1" applyFill="1" applyBorder="1" applyAlignment="1"/>
    <xf numFmtId="0" fontId="5" fillId="0" borderId="35" xfId="0" applyFont="1" applyFill="1" applyBorder="1" applyAlignment="1">
      <alignment horizontal="center" shrinkToFit="1"/>
    </xf>
    <xf numFmtId="0" fontId="5" fillId="0" borderId="19" xfId="0" applyFont="1" applyFill="1" applyBorder="1" applyAlignment="1"/>
    <xf numFmtId="0" fontId="7" fillId="0" borderId="0" xfId="0" applyFont="1" applyFill="1" applyAlignment="1"/>
    <xf numFmtId="0" fontId="5" fillId="0" borderId="42" xfId="0" applyFont="1" applyFill="1" applyBorder="1" applyAlignment="1"/>
    <xf numFmtId="0" fontId="5" fillId="0" borderId="44" xfId="0" applyFont="1" applyFill="1" applyBorder="1" applyAlignment="1"/>
    <xf numFmtId="0" fontId="5" fillId="0" borderId="45" xfId="0" applyFont="1" applyFill="1" applyBorder="1" applyAlignment="1"/>
    <xf numFmtId="0" fontId="5" fillId="0" borderId="10" xfId="0" applyFont="1" applyFill="1" applyBorder="1" applyAlignment="1">
      <alignment horizontal="center" shrinkToFit="1"/>
    </xf>
    <xf numFmtId="183" fontId="5" fillId="0" borderId="14" xfId="0" applyNumberFormat="1" applyFont="1" applyFill="1" applyBorder="1" applyAlignment="1"/>
    <xf numFmtId="183" fontId="5" fillId="0" borderId="15" xfId="0" applyNumberFormat="1" applyFont="1" applyFill="1" applyBorder="1" applyAlignment="1"/>
    <xf numFmtId="178" fontId="5" fillId="0" borderId="42" xfId="0" applyNumberFormat="1" applyFont="1" applyFill="1" applyBorder="1" applyAlignment="1"/>
    <xf numFmtId="177" fontId="5" fillId="0" borderId="15" xfId="0" applyNumberFormat="1" applyFont="1" applyFill="1" applyBorder="1" applyAlignment="1"/>
    <xf numFmtId="185" fontId="5" fillId="0" borderId="0" xfId="0" applyNumberFormat="1" applyFont="1" applyFill="1" applyBorder="1" applyAlignment="1"/>
    <xf numFmtId="183" fontId="5" fillId="0" borderId="20" xfId="0" applyNumberFormat="1" applyFont="1" applyFill="1" applyBorder="1" applyAlignment="1"/>
    <xf numFmtId="178" fontId="5" fillId="0" borderId="78" xfId="0" applyNumberFormat="1" applyFont="1" applyFill="1" applyBorder="1" applyAlignment="1"/>
    <xf numFmtId="178" fontId="5" fillId="0" borderId="65" xfId="0" applyNumberFormat="1" applyFont="1" applyFill="1" applyBorder="1" applyAlignment="1"/>
    <xf numFmtId="178" fontId="5" fillId="0" borderId="62" xfId="0" applyNumberFormat="1" applyFont="1" applyFill="1" applyBorder="1" applyAlignment="1"/>
    <xf numFmtId="0" fontId="5" fillId="0" borderId="79" xfId="0" applyFont="1" applyFill="1" applyBorder="1" applyAlignment="1"/>
    <xf numFmtId="178" fontId="5" fillId="0" borderId="69" xfId="0" applyNumberFormat="1" applyFont="1" applyFill="1" applyBorder="1" applyAlignment="1"/>
    <xf numFmtId="0" fontId="5" fillId="0" borderId="68" xfId="0" applyFont="1" applyFill="1" applyBorder="1" applyAlignment="1"/>
    <xf numFmtId="178" fontId="5" fillId="0" borderId="63" xfId="0" applyNumberFormat="1" applyFont="1" applyFill="1" applyBorder="1" applyAlignment="1"/>
    <xf numFmtId="0" fontId="5" fillId="0" borderId="78" xfId="0" applyFont="1" applyFill="1" applyBorder="1" applyAlignment="1"/>
    <xf numFmtId="0" fontId="5" fillId="0" borderId="80" xfId="0" applyFont="1" applyFill="1" applyBorder="1" applyAlignment="1"/>
    <xf numFmtId="0" fontId="5" fillId="0" borderId="81" xfId="0" applyFont="1" applyFill="1" applyBorder="1" applyAlignment="1"/>
    <xf numFmtId="0" fontId="5" fillId="0" borderId="65" xfId="0" applyFont="1" applyFill="1" applyBorder="1" applyAlignment="1">
      <alignment horizontal="center"/>
    </xf>
    <xf numFmtId="182" fontId="5" fillId="0" borderId="42" xfId="0" applyNumberFormat="1" applyFont="1" applyFill="1" applyBorder="1" applyAlignment="1"/>
    <xf numFmtId="182" fontId="5" fillId="0" borderId="3" xfId="0" applyNumberFormat="1" applyFont="1" applyFill="1" applyBorder="1" applyAlignment="1"/>
    <xf numFmtId="182" fontId="5" fillId="0" borderId="82" xfId="0" applyNumberFormat="1" applyFont="1" applyFill="1" applyBorder="1" applyAlignment="1"/>
    <xf numFmtId="182" fontId="5" fillId="0" borderId="78" xfId="0" applyNumberFormat="1" applyFont="1" applyFill="1" applyBorder="1" applyAlignment="1"/>
    <xf numFmtId="182" fontId="5" fillId="0" borderId="39" xfId="0" applyNumberFormat="1" applyFont="1" applyFill="1" applyBorder="1" applyAlignment="1"/>
    <xf numFmtId="182" fontId="5" fillId="0" borderId="80" xfId="0" applyNumberFormat="1" applyFont="1" applyFill="1" applyBorder="1" applyAlignment="1"/>
    <xf numFmtId="182" fontId="5" fillId="0" borderId="81" xfId="0" applyNumberFormat="1" applyFont="1" applyFill="1" applyBorder="1" applyAlignment="1"/>
    <xf numFmtId="182" fontId="5" fillId="0" borderId="40" xfId="0" applyNumberFormat="1" applyFont="1" applyFill="1" applyBorder="1" applyAlignment="1"/>
    <xf numFmtId="182" fontId="5" fillId="0" borderId="0" xfId="0" applyNumberFormat="1" applyFont="1" applyFill="1" applyBorder="1" applyAlignment="1"/>
    <xf numFmtId="0" fontId="6" fillId="0" borderId="0" xfId="0" applyFont="1" applyFill="1" applyAlignment="1">
      <alignment vertical="center"/>
    </xf>
    <xf numFmtId="0" fontId="5" fillId="0" borderId="83" xfId="0" applyFont="1" applyFill="1" applyBorder="1" applyAlignment="1"/>
    <xf numFmtId="182" fontId="5" fillId="0" borderId="10" xfId="0" applyNumberFormat="1" applyFont="1" applyFill="1" applyBorder="1" applyAlignment="1">
      <alignment horizontal="center"/>
    </xf>
    <xf numFmtId="187" fontId="5" fillId="0" borderId="15" xfId="0" applyNumberFormat="1" applyFont="1" applyFill="1" applyBorder="1" applyAlignment="1"/>
    <xf numFmtId="187" fontId="5" fillId="0" borderId="3" xfId="0" applyNumberFormat="1" applyFont="1" applyFill="1" applyBorder="1" applyAlignment="1"/>
    <xf numFmtId="178" fontId="5" fillId="0" borderId="17" xfId="1" applyNumberFormat="1" applyFont="1" applyFill="1" applyBorder="1" applyAlignment="1"/>
    <xf numFmtId="203" fontId="5" fillId="0" borderId="17" xfId="1" applyNumberFormat="1" applyFont="1" applyFill="1" applyBorder="1" applyAlignment="1"/>
    <xf numFmtId="40" fontId="5" fillId="0" borderId="20" xfId="1" applyNumberFormat="1" applyFont="1" applyFill="1" applyBorder="1" applyAlignment="1"/>
    <xf numFmtId="182" fontId="5" fillId="0" borderId="63" xfId="0" applyNumberFormat="1" applyFont="1" applyFill="1" applyBorder="1" applyAlignment="1"/>
    <xf numFmtId="203" fontId="5" fillId="0" borderId="63" xfId="1" applyNumberFormat="1" applyFont="1" applyFill="1" applyBorder="1" applyAlignment="1"/>
    <xf numFmtId="186" fontId="5" fillId="0" borderId="19" xfId="0" applyNumberFormat="1" applyFont="1" applyFill="1" applyBorder="1" applyAlignment="1"/>
    <xf numFmtId="0" fontId="5" fillId="0" borderId="62" xfId="0" applyFont="1" applyFill="1" applyBorder="1" applyAlignment="1"/>
    <xf numFmtId="0" fontId="5" fillId="0" borderId="61" xfId="0" applyFont="1" applyFill="1" applyBorder="1" applyAlignment="1">
      <alignment horizontal="center"/>
    </xf>
    <xf numFmtId="186" fontId="5" fillId="0" borderId="62" xfId="0" applyNumberFormat="1" applyFont="1" applyFill="1" applyBorder="1" applyAlignment="1"/>
    <xf numFmtId="186" fontId="5" fillId="0" borderId="15" xfId="0" applyNumberFormat="1" applyFont="1" applyFill="1" applyBorder="1" applyAlignment="1"/>
    <xf numFmtId="187" fontId="5" fillId="0" borderId="19" xfId="0" applyNumberFormat="1" applyFont="1" applyFill="1" applyBorder="1" applyAlignment="1"/>
    <xf numFmtId="181" fontId="5" fillId="0" borderId="15" xfId="0" applyNumberFormat="1" applyFont="1" applyFill="1" applyBorder="1" applyAlignment="1">
      <alignment horizontal="right"/>
    </xf>
    <xf numFmtId="182" fontId="5" fillId="0" borderId="1" xfId="0" applyNumberFormat="1" applyFont="1" applyFill="1" applyBorder="1" applyAlignment="1">
      <alignment horizontal="right"/>
    </xf>
    <xf numFmtId="182" fontId="5" fillId="0" borderId="15" xfId="0" applyNumberFormat="1" applyFont="1" applyFill="1" applyBorder="1" applyAlignment="1">
      <alignment horizontal="right"/>
    </xf>
    <xf numFmtId="183" fontId="5" fillId="0" borderId="63" xfId="0" applyNumberFormat="1" applyFont="1" applyFill="1" applyBorder="1" applyAlignment="1"/>
    <xf numFmtId="182" fontId="5" fillId="0" borderId="19" xfId="0" applyNumberFormat="1" applyFont="1" applyFill="1" applyBorder="1" applyAlignment="1">
      <alignment horizontal="right"/>
    </xf>
    <xf numFmtId="182" fontId="5" fillId="0" borderId="70" xfId="0" applyNumberFormat="1" applyFont="1" applyFill="1" applyBorder="1" applyAlignment="1">
      <alignment horizontal="right"/>
    </xf>
    <xf numFmtId="178" fontId="5" fillId="0" borderId="61" xfId="0" applyNumberFormat="1" applyFont="1" applyFill="1" applyBorder="1" applyAlignment="1">
      <alignment horizontal="center"/>
    </xf>
    <xf numFmtId="178" fontId="5" fillId="0" borderId="46" xfId="0" applyNumberFormat="1" applyFont="1" applyFill="1" applyBorder="1" applyAlignment="1">
      <alignment horizontal="center"/>
    </xf>
    <xf numFmtId="178" fontId="5" fillId="0" borderId="47" xfId="0" applyNumberFormat="1" applyFont="1" applyFill="1" applyBorder="1" applyAlignment="1">
      <alignment horizontal="center"/>
    </xf>
    <xf numFmtId="178" fontId="5" fillId="0" borderId="65" xfId="0" applyNumberFormat="1" applyFont="1" applyFill="1" applyBorder="1" applyAlignment="1">
      <alignment horizontal="center"/>
    </xf>
    <xf numFmtId="178" fontId="5" fillId="0" borderId="0" xfId="0" applyNumberFormat="1" applyFont="1" applyFill="1" applyBorder="1" applyAlignment="1">
      <alignment horizontal="center"/>
    </xf>
    <xf numFmtId="178" fontId="5" fillId="0" borderId="48" xfId="0" applyNumberFormat="1" applyFont="1" applyFill="1" applyBorder="1" applyAlignment="1">
      <alignment horizontal="center"/>
    </xf>
    <xf numFmtId="178" fontId="5" fillId="0" borderId="62" xfId="0" applyNumberFormat="1" applyFont="1" applyFill="1" applyBorder="1" applyAlignment="1">
      <alignment horizontal="center"/>
    </xf>
    <xf numFmtId="178" fontId="5" fillId="0" borderId="11" xfId="0" applyNumberFormat="1" applyFont="1" applyFill="1" applyBorder="1" applyAlignment="1">
      <alignment horizontal="center" shrinkToFit="1"/>
    </xf>
    <xf numFmtId="0" fontId="5" fillId="0" borderId="48" xfId="0" applyFont="1" applyFill="1" applyBorder="1" applyAlignment="1">
      <alignment horizontal="center" shrinkToFit="1"/>
    </xf>
    <xf numFmtId="0" fontId="5" fillId="0" borderId="62" xfId="0" applyFont="1" applyFill="1" applyBorder="1" applyAlignment="1">
      <alignment horizontal="center" shrinkToFit="1"/>
    </xf>
    <xf numFmtId="178" fontId="7" fillId="0" borderId="0" xfId="0" applyNumberFormat="1" applyFont="1" applyFill="1" applyBorder="1" applyAlignment="1">
      <alignment horizontal="center" shrinkToFit="1"/>
    </xf>
    <xf numFmtId="178" fontId="7" fillId="0" borderId="35" xfId="0" applyNumberFormat="1" applyFont="1" applyFill="1" applyBorder="1" applyAlignment="1">
      <alignment horizontal="center"/>
    </xf>
    <xf numFmtId="178" fontId="7" fillId="0" borderId="48" xfId="0" applyNumberFormat="1" applyFont="1" applyFill="1" applyBorder="1" applyAlignment="1">
      <alignment horizontal="center"/>
    </xf>
    <xf numFmtId="178" fontId="7" fillId="0" borderId="62" xfId="0" applyNumberFormat="1" applyFont="1" applyFill="1" applyBorder="1" applyAlignment="1">
      <alignment horizontal="center"/>
    </xf>
    <xf numFmtId="178" fontId="5" fillId="0" borderId="84" xfId="0" applyNumberFormat="1" applyFont="1" applyFill="1" applyBorder="1" applyAlignment="1"/>
    <xf numFmtId="178" fontId="5" fillId="0" borderId="85" xfId="0" applyNumberFormat="1" applyFont="1" applyFill="1" applyBorder="1" applyAlignment="1"/>
    <xf numFmtId="178" fontId="5" fillId="0" borderId="86" xfId="0" applyNumberFormat="1" applyFont="1" applyFill="1" applyBorder="1" applyAlignment="1"/>
    <xf numFmtId="178" fontId="5" fillId="0" borderId="87" xfId="0" applyNumberFormat="1" applyFont="1" applyFill="1" applyBorder="1" applyAlignment="1"/>
    <xf numFmtId="178" fontId="5" fillId="0" borderId="88" xfId="0" applyNumberFormat="1" applyFont="1" applyFill="1" applyBorder="1" applyAlignment="1"/>
    <xf numFmtId="178" fontId="5" fillId="0" borderId="89" xfId="0" applyNumberFormat="1" applyFont="1" applyFill="1" applyBorder="1" applyAlignment="1"/>
    <xf numFmtId="178" fontId="5" fillId="0" borderId="90" xfId="0" applyNumberFormat="1" applyFont="1" applyFill="1" applyBorder="1" applyAlignment="1"/>
    <xf numFmtId="178" fontId="5" fillId="0" borderId="91" xfId="0" applyNumberFormat="1" applyFont="1" applyFill="1" applyBorder="1" applyAlignment="1"/>
    <xf numFmtId="178" fontId="5" fillId="0" borderId="92" xfId="0" applyNumberFormat="1" applyFont="1" applyFill="1" applyBorder="1" applyAlignment="1"/>
    <xf numFmtId="178" fontId="5" fillId="0" borderId="93" xfId="0" applyNumberFormat="1" applyFont="1" applyFill="1" applyBorder="1" applyAlignment="1"/>
    <xf numFmtId="178" fontId="5" fillId="0" borderId="94" xfId="0" applyNumberFormat="1" applyFont="1" applyFill="1" applyBorder="1" applyAlignment="1"/>
    <xf numFmtId="178" fontId="5" fillId="0" borderId="95" xfId="0" applyNumberFormat="1" applyFont="1" applyFill="1" applyBorder="1" applyAlignment="1"/>
    <xf numFmtId="178" fontId="5" fillId="0" borderId="96" xfId="0" applyNumberFormat="1" applyFont="1" applyFill="1" applyBorder="1" applyAlignment="1"/>
    <xf numFmtId="178" fontId="5" fillId="0" borderId="97" xfId="0" applyNumberFormat="1" applyFont="1" applyFill="1" applyBorder="1" applyAlignment="1"/>
    <xf numFmtId="178" fontId="5" fillId="0" borderId="98" xfId="0" applyNumberFormat="1" applyFont="1" applyFill="1" applyBorder="1" applyAlignment="1"/>
    <xf numFmtId="0" fontId="5" fillId="0" borderId="99" xfId="0" applyFont="1" applyFill="1" applyBorder="1" applyAlignment="1"/>
    <xf numFmtId="178" fontId="5" fillId="0" borderId="100" xfId="0" applyNumberFormat="1" applyFont="1" applyFill="1" applyBorder="1" applyAlignment="1"/>
    <xf numFmtId="178" fontId="5" fillId="0" borderId="101" xfId="0" applyNumberFormat="1" applyFont="1" applyFill="1" applyBorder="1" applyAlignment="1"/>
    <xf numFmtId="178" fontId="5" fillId="0" borderId="80" xfId="0" applyNumberFormat="1" applyFont="1" applyFill="1" applyBorder="1" applyAlignment="1"/>
    <xf numFmtId="178" fontId="5" fillId="0" borderId="81" xfId="0" applyNumberFormat="1" applyFont="1" applyFill="1" applyBorder="1" applyAlignment="1"/>
    <xf numFmtId="0" fontId="5" fillId="0" borderId="102" xfId="0" applyFont="1" applyFill="1" applyBorder="1" applyAlignment="1">
      <alignment horizontal="center"/>
    </xf>
    <xf numFmtId="0" fontId="5" fillId="0" borderId="103" xfId="0" applyFont="1" applyFill="1" applyBorder="1" applyAlignment="1">
      <alignment horizontal="center"/>
    </xf>
    <xf numFmtId="0" fontId="5" fillId="0" borderId="99" xfId="0" applyFont="1" applyFill="1" applyBorder="1" applyAlignment="1">
      <alignment horizontal="center"/>
    </xf>
    <xf numFmtId="178" fontId="5" fillId="0" borderId="73" xfId="0" applyNumberFormat="1" applyFont="1" applyFill="1" applyBorder="1" applyAlignment="1"/>
    <xf numFmtId="179" fontId="5" fillId="0" borderId="0" xfId="0" applyNumberFormat="1" applyFont="1" applyFill="1" applyAlignment="1"/>
    <xf numFmtId="179" fontId="5" fillId="0" borderId="0" xfId="0" applyNumberFormat="1" applyFont="1" applyFill="1" applyAlignment="1">
      <alignment horizontal="center"/>
    </xf>
    <xf numFmtId="178" fontId="5" fillId="0" borderId="6" xfId="0" applyNumberFormat="1" applyFont="1" applyFill="1" applyBorder="1" applyAlignment="1"/>
    <xf numFmtId="184" fontId="5" fillId="0" borderId="8" xfId="0" applyNumberFormat="1" applyFont="1" applyFill="1" applyBorder="1" applyAlignment="1">
      <alignment horizontal="right"/>
    </xf>
    <xf numFmtId="184" fontId="5" fillId="0" borderId="82" xfId="0" applyNumberFormat="1" applyFont="1" applyFill="1" applyBorder="1" applyAlignment="1">
      <alignment horizontal="right"/>
    </xf>
    <xf numFmtId="184" fontId="5" fillId="0" borderId="40" xfId="0" applyNumberFormat="1" applyFont="1" applyFill="1" applyBorder="1" applyAlignment="1">
      <alignment horizontal="right"/>
    </xf>
    <xf numFmtId="0" fontId="5" fillId="0" borderId="11" xfId="0" quotePrefix="1"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shrinkToFit="1"/>
    </xf>
    <xf numFmtId="38" fontId="5" fillId="0" borderId="1" xfId="1" applyFont="1" applyFill="1" applyBorder="1" applyAlignment="1"/>
    <xf numFmtId="0" fontId="5" fillId="0" borderId="0" xfId="0" applyFont="1" applyFill="1" applyBorder="1" applyAlignment="1">
      <alignment vertical="center"/>
    </xf>
    <xf numFmtId="38" fontId="5" fillId="0" borderId="21" xfId="1" applyFont="1" applyFill="1" applyBorder="1" applyAlignment="1"/>
    <xf numFmtId="0" fontId="5" fillId="0" borderId="13" xfId="0" applyFont="1" applyFill="1" applyBorder="1" applyAlignment="1"/>
    <xf numFmtId="0" fontId="5" fillId="0" borderId="104" xfId="0" applyFont="1" applyFill="1" applyBorder="1" applyAlignment="1"/>
    <xf numFmtId="0" fontId="5" fillId="0" borderId="105" xfId="0" applyFont="1" applyFill="1" applyBorder="1" applyAlignment="1"/>
    <xf numFmtId="178" fontId="5" fillId="0" borderId="0" xfId="0" applyNumberFormat="1" applyFont="1" applyFill="1" applyBorder="1" applyAlignment="1">
      <alignment shrinkToFit="1"/>
    </xf>
    <xf numFmtId="178" fontId="5" fillId="0" borderId="15" xfId="1" applyNumberFormat="1" applyFont="1" applyFill="1" applyBorder="1" applyAlignment="1"/>
    <xf numFmtId="188" fontId="5" fillId="0" borderId="15" xfId="0" applyNumberFormat="1" applyFont="1" applyFill="1" applyBorder="1" applyAlignment="1"/>
    <xf numFmtId="178" fontId="5" fillId="0" borderId="105" xfId="0" applyNumberFormat="1" applyFont="1" applyFill="1" applyBorder="1" applyAlignment="1"/>
    <xf numFmtId="178" fontId="5" fillId="0" borderId="26" xfId="1" applyNumberFormat="1" applyFont="1" applyFill="1" applyBorder="1" applyAlignment="1"/>
    <xf numFmtId="188" fontId="5" fillId="0" borderId="26" xfId="0" applyNumberFormat="1" applyFont="1" applyFill="1" applyBorder="1" applyAlignment="1"/>
    <xf numFmtId="188" fontId="5" fillId="0" borderId="19" xfId="0" applyNumberFormat="1" applyFont="1" applyFill="1" applyBorder="1" applyAlignment="1"/>
    <xf numFmtId="188" fontId="5" fillId="0" borderId="17" xfId="0" applyNumberFormat="1" applyFont="1" applyFill="1" applyBorder="1" applyAlignment="1"/>
    <xf numFmtId="178" fontId="5" fillId="0" borderId="36" xfId="0" applyNumberFormat="1" applyFont="1" applyFill="1" applyBorder="1" applyAlignment="1"/>
    <xf numFmtId="178" fontId="5" fillId="0" borderId="106" xfId="0" applyNumberFormat="1" applyFont="1" applyFill="1" applyBorder="1" applyAlignment="1"/>
    <xf numFmtId="188" fontId="5" fillId="0" borderId="0" xfId="0" applyNumberFormat="1" applyFont="1" applyFill="1" applyBorder="1" applyAlignment="1"/>
    <xf numFmtId="178" fontId="5" fillId="0" borderId="61" xfId="0" applyNumberFormat="1" applyFont="1" applyFill="1" applyBorder="1" applyAlignment="1"/>
    <xf numFmtId="179" fontId="5" fillId="0" borderId="65" xfId="0" applyNumberFormat="1" applyFont="1" applyFill="1" applyBorder="1" applyAlignment="1"/>
    <xf numFmtId="178" fontId="5" fillId="0" borderId="83" xfId="0" applyNumberFormat="1" applyFont="1" applyFill="1" applyBorder="1" applyAlignment="1"/>
    <xf numFmtId="179" fontId="5" fillId="0" borderId="69" xfId="0" applyNumberFormat="1" applyFont="1" applyFill="1" applyBorder="1" applyAlignment="1"/>
    <xf numFmtId="179" fontId="5" fillId="0" borderId="6" xfId="0" applyNumberFormat="1" applyFont="1" applyFill="1" applyBorder="1" applyAlignment="1"/>
    <xf numFmtId="179" fontId="5" fillId="0" borderId="7" xfId="0" applyNumberFormat="1" applyFont="1" applyFill="1" applyBorder="1" applyAlignment="1"/>
    <xf numFmtId="179" fontId="5" fillId="0" borderId="42" xfId="0" applyNumberFormat="1" applyFont="1" applyFill="1" applyBorder="1" applyAlignment="1"/>
    <xf numFmtId="179" fontId="5" fillId="0" borderId="3" xfId="0" applyNumberFormat="1" applyFont="1" applyFill="1" applyBorder="1" applyAlignment="1"/>
    <xf numFmtId="179" fontId="5" fillId="0" borderId="83" xfId="0" applyNumberFormat="1" applyFont="1" applyFill="1" applyBorder="1" applyAlignment="1"/>
    <xf numFmtId="178" fontId="5" fillId="0" borderId="107" xfId="0" applyNumberFormat="1" applyFont="1" applyFill="1" applyBorder="1" applyAlignment="1"/>
    <xf numFmtId="178" fontId="5" fillId="0" borderId="14" xfId="0" applyNumberFormat="1" applyFont="1" applyFill="1" applyBorder="1" applyAlignment="1">
      <alignment horizontal="center"/>
    </xf>
    <xf numFmtId="178" fontId="5" fillId="0" borderId="105" xfId="0" applyNumberFormat="1" applyFont="1" applyFill="1" applyBorder="1" applyAlignment="1">
      <alignment horizontal="center"/>
    </xf>
    <xf numFmtId="178" fontId="5" fillId="0" borderId="10" xfId="0" applyNumberFormat="1" applyFont="1" applyFill="1" applyBorder="1" applyAlignment="1"/>
    <xf numFmtId="178" fontId="5" fillId="0" borderId="50" xfId="0" applyNumberFormat="1" applyFont="1" applyFill="1" applyBorder="1" applyAlignment="1">
      <alignment horizontal="center"/>
    </xf>
    <xf numFmtId="178" fontId="5" fillId="0" borderId="67" xfId="0" applyNumberFormat="1" applyFont="1" applyFill="1" applyBorder="1" applyAlignment="1">
      <alignment horizontal="center"/>
    </xf>
    <xf numFmtId="178" fontId="5" fillId="0" borderId="29" xfId="0" applyNumberFormat="1" applyFont="1" applyFill="1" applyBorder="1" applyAlignment="1">
      <alignment horizontal="center"/>
    </xf>
    <xf numFmtId="178" fontId="5" fillId="0" borderId="108" xfId="0" applyNumberFormat="1" applyFont="1" applyFill="1" applyBorder="1" applyAlignment="1"/>
    <xf numFmtId="0" fontId="11" fillId="0" borderId="2" xfId="0" applyFont="1" applyFill="1" applyBorder="1" applyAlignment="1"/>
    <xf numFmtId="178" fontId="5" fillId="0" borderId="23" xfId="0" applyNumberFormat="1" applyFont="1" applyFill="1" applyBorder="1" applyAlignment="1">
      <alignment horizontal="center" shrinkToFit="1"/>
    </xf>
    <xf numFmtId="0" fontId="5" fillId="0" borderId="24" xfId="0" applyFont="1" applyFill="1" applyBorder="1" applyAlignment="1">
      <alignment horizontal="center" shrinkToFit="1"/>
    </xf>
    <xf numFmtId="178" fontId="5" fillId="0" borderId="10" xfId="0" applyNumberFormat="1" applyFont="1" applyFill="1" applyBorder="1" applyAlignment="1">
      <alignment horizontal="center" shrinkToFit="1"/>
    </xf>
    <xf numFmtId="0" fontId="5" fillId="0" borderId="11" xfId="0" applyFont="1" applyFill="1" applyBorder="1" applyAlignment="1">
      <alignment horizontal="center" shrinkToFit="1"/>
    </xf>
    <xf numFmtId="38" fontId="5" fillId="0" borderId="71" xfId="1" applyFont="1" applyFill="1" applyBorder="1" applyAlignment="1"/>
    <xf numFmtId="0" fontId="5" fillId="0" borderId="0" xfId="0" applyFont="1" applyFill="1" applyBorder="1" applyAlignment="1">
      <alignment horizontal="right"/>
    </xf>
    <xf numFmtId="0" fontId="5" fillId="0" borderId="1" xfId="0" applyFont="1" applyFill="1" applyBorder="1" applyAlignment="1"/>
    <xf numFmtId="0" fontId="5" fillId="0" borderId="67" xfId="0" applyFont="1" applyFill="1" applyBorder="1" applyAlignment="1"/>
    <xf numFmtId="178" fontId="5" fillId="0" borderId="27" xfId="0" applyNumberFormat="1" applyFont="1" applyFill="1" applyBorder="1" applyAlignment="1"/>
    <xf numFmtId="0" fontId="5" fillId="0" borderId="50" xfId="0" applyFont="1" applyFill="1" applyBorder="1" applyAlignment="1"/>
    <xf numFmtId="0" fontId="5" fillId="0" borderId="16" xfId="0" applyFont="1" applyFill="1" applyBorder="1" applyAlignment="1"/>
    <xf numFmtId="0" fontId="5" fillId="0" borderId="105" xfId="0" applyFont="1" applyFill="1" applyBorder="1" applyAlignment="1">
      <alignment horizontal="center"/>
    </xf>
    <xf numFmtId="182" fontId="5" fillId="0" borderId="50" xfId="0" applyNumberFormat="1" applyFont="1" applyFill="1" applyBorder="1" applyAlignment="1"/>
    <xf numFmtId="182" fontId="5" fillId="0" borderId="0" xfId="0" applyNumberFormat="1" applyFont="1" applyFill="1" applyBorder="1" applyAlignment="1">
      <alignment horizontal="right"/>
    </xf>
    <xf numFmtId="182" fontId="5" fillId="0" borderId="62" xfId="0" applyNumberFormat="1" applyFont="1" applyFill="1" applyBorder="1" applyAlignment="1"/>
    <xf numFmtId="0" fontId="5" fillId="0" borderId="109" xfId="0" applyFont="1" applyFill="1" applyBorder="1" applyAlignment="1"/>
    <xf numFmtId="182" fontId="5" fillId="0" borderId="17" xfId="0" applyNumberFormat="1" applyFont="1" applyFill="1" applyBorder="1" applyAlignment="1">
      <alignment horizontal="right"/>
    </xf>
    <xf numFmtId="182" fontId="5" fillId="0" borderId="110" xfId="0" applyNumberFormat="1" applyFont="1" applyFill="1" applyBorder="1" applyAlignment="1">
      <alignment horizontal="right"/>
    </xf>
    <xf numFmtId="182" fontId="5" fillId="0" borderId="29" xfId="0" applyNumberFormat="1" applyFont="1" applyFill="1" applyBorder="1" applyAlignment="1">
      <alignment horizontal="right"/>
    </xf>
    <xf numFmtId="0" fontId="5" fillId="0" borderId="111" xfId="0" applyFont="1" applyFill="1" applyBorder="1" applyAlignment="1"/>
    <xf numFmtId="182" fontId="5" fillId="0" borderId="26" xfId="0" applyNumberFormat="1" applyFont="1" applyFill="1" applyBorder="1" applyAlignment="1"/>
    <xf numFmtId="0" fontId="5" fillId="0" borderId="42" xfId="0" applyFont="1" applyFill="1" applyBorder="1" applyAlignment="1">
      <alignment horizontal="left"/>
    </xf>
    <xf numFmtId="0" fontId="5" fillId="0" borderId="42" xfId="0" applyFont="1" applyFill="1" applyBorder="1" applyAlignment="1">
      <alignment shrinkToFit="1"/>
    </xf>
    <xf numFmtId="0" fontId="5" fillId="0" borderId="1" xfId="0" applyFont="1" applyFill="1" applyBorder="1" applyAlignment="1">
      <alignment shrinkToFit="1"/>
    </xf>
    <xf numFmtId="0" fontId="5" fillId="0" borderId="21" xfId="0" applyFont="1" applyFill="1" applyBorder="1" applyAlignment="1"/>
    <xf numFmtId="0" fontId="5" fillId="0" borderId="71" xfId="0" applyFont="1" applyFill="1" applyBorder="1" applyAlignment="1">
      <alignment horizontal="center"/>
    </xf>
    <xf numFmtId="178" fontId="5" fillId="0" borderId="0" xfId="0" applyNumberFormat="1" applyFont="1" applyFill="1" applyBorder="1" applyAlignment="1">
      <alignment horizontal="right"/>
    </xf>
    <xf numFmtId="201" fontId="5" fillId="0" borderId="104" xfId="1" applyNumberFormat="1" applyFont="1" applyFill="1" applyBorder="1" applyAlignment="1">
      <alignment horizontal="right" vertical="top"/>
    </xf>
    <xf numFmtId="0" fontId="5" fillId="0" borderId="104" xfId="0" applyFont="1" applyFill="1" applyBorder="1" applyAlignment="1">
      <alignment horizontal="center"/>
    </xf>
    <xf numFmtId="0" fontId="5" fillId="0" borderId="34" xfId="0" applyFont="1" applyFill="1" applyBorder="1" applyAlignment="1"/>
    <xf numFmtId="0" fontId="5" fillId="0" borderId="112" xfId="0" applyFont="1" applyFill="1" applyBorder="1" applyAlignment="1"/>
    <xf numFmtId="0" fontId="5" fillId="0" borderId="113" xfId="0" applyFont="1" applyFill="1" applyBorder="1" applyAlignment="1"/>
    <xf numFmtId="201" fontId="5" fillId="0" borderId="114" xfId="1" applyNumberFormat="1" applyFont="1" applyFill="1" applyBorder="1" applyAlignment="1">
      <alignment horizontal="right" vertical="top"/>
    </xf>
    <xf numFmtId="0" fontId="5" fillId="0" borderId="114" xfId="0" applyFont="1" applyFill="1" applyBorder="1" applyAlignment="1">
      <alignment horizontal="center"/>
    </xf>
    <xf numFmtId="0" fontId="5" fillId="0" borderId="114" xfId="0" applyFont="1" applyFill="1" applyBorder="1" applyAlignment="1"/>
    <xf numFmtId="0" fontId="5" fillId="0" borderId="115" xfId="0" applyFont="1" applyFill="1" applyBorder="1" applyAlignment="1"/>
    <xf numFmtId="182" fontId="5" fillId="0" borderId="0" xfId="0" applyNumberFormat="1" applyFont="1" applyFill="1" applyBorder="1" applyAlignment="1">
      <alignment horizontal="right" vertical="top"/>
    </xf>
    <xf numFmtId="0" fontId="5" fillId="0" borderId="82" xfId="0" applyFont="1" applyFill="1" applyBorder="1" applyAlignment="1"/>
    <xf numFmtId="0" fontId="5" fillId="0" borderId="116" xfId="0" applyFont="1" applyFill="1" applyBorder="1" applyAlignment="1"/>
    <xf numFmtId="0" fontId="5" fillId="0" borderId="117" xfId="0" applyFont="1" applyFill="1" applyBorder="1" applyAlignment="1"/>
    <xf numFmtId="0" fontId="5" fillId="0" borderId="118" xfId="0" applyFont="1" applyFill="1" applyBorder="1" applyAlignment="1"/>
    <xf numFmtId="0" fontId="5" fillId="0" borderId="119" xfId="0" applyFont="1" applyFill="1" applyBorder="1" applyAlignment="1"/>
    <xf numFmtId="0" fontId="5" fillId="0" borderId="0" xfId="0" quotePrefix="1" applyFont="1" applyFill="1" applyBorder="1" applyAlignment="1"/>
    <xf numFmtId="0" fontId="5" fillId="0" borderId="107" xfId="0" applyFont="1" applyFill="1" applyBorder="1" applyAlignment="1"/>
    <xf numFmtId="0" fontId="5" fillId="0" borderId="104" xfId="0" applyFont="1" applyFill="1" applyBorder="1" applyAlignment="1">
      <alignment horizontal="right"/>
    </xf>
    <xf numFmtId="179" fontId="5" fillId="0" borderId="0" xfId="0" applyNumberFormat="1" applyFont="1" applyFill="1" applyBorder="1" applyAlignment="1">
      <alignment horizontal="right"/>
    </xf>
    <xf numFmtId="189" fontId="5" fillId="0" borderId="42" xfId="0" applyNumberFormat="1" applyFont="1" applyFill="1" applyBorder="1" applyAlignment="1">
      <alignment horizontal="right"/>
    </xf>
    <xf numFmtId="0" fontId="5" fillId="0" borderId="120" xfId="0" applyFont="1" applyFill="1" applyBorder="1" applyAlignment="1"/>
    <xf numFmtId="178" fontId="5" fillId="0" borderId="42" xfId="0" applyNumberFormat="1" applyFont="1" applyFill="1" applyBorder="1" applyAlignment="1">
      <alignment horizontal="right"/>
    </xf>
    <xf numFmtId="0" fontId="5" fillId="0" borderId="69" xfId="0" applyFont="1" applyFill="1" applyBorder="1" applyAlignment="1"/>
    <xf numFmtId="183" fontId="5" fillId="0" borderId="83" xfId="0" applyNumberFormat="1" applyFont="1" applyFill="1" applyBorder="1" applyAlignment="1"/>
    <xf numFmtId="179" fontId="12" fillId="0" borderId="44" xfId="0" applyNumberFormat="1" applyFont="1" applyFill="1" applyBorder="1" applyAlignment="1"/>
    <xf numFmtId="178" fontId="12" fillId="0" borderId="104" xfId="0" applyNumberFormat="1" applyFont="1" applyFill="1" applyBorder="1" applyAlignment="1">
      <alignment horizontal="right"/>
    </xf>
    <xf numFmtId="0" fontId="12" fillId="0" borderId="118" xfId="0" applyFont="1" applyFill="1" applyBorder="1" applyAlignment="1">
      <alignment horizontal="right"/>
    </xf>
    <xf numFmtId="0" fontId="12" fillId="0" borderId="0" xfId="0" applyFont="1" applyFill="1" applyBorder="1" applyAlignment="1">
      <alignment horizontal="right"/>
    </xf>
    <xf numFmtId="0" fontId="12" fillId="0" borderId="104" xfId="0" applyFont="1" applyFill="1" applyBorder="1" applyAlignment="1">
      <alignment horizontal="right"/>
    </xf>
    <xf numFmtId="179" fontId="12" fillId="0" borderId="0" xfId="0" applyNumberFormat="1" applyFont="1" applyFill="1" applyBorder="1" applyAlignment="1">
      <alignment horizontal="right"/>
    </xf>
    <xf numFmtId="189" fontId="12" fillId="0" borderId="42" xfId="0" applyNumberFormat="1" applyFont="1" applyFill="1" applyBorder="1" applyAlignment="1">
      <alignment horizontal="right"/>
    </xf>
    <xf numFmtId="38" fontId="12" fillId="0" borderId="0" xfId="1" applyFont="1" applyFill="1" applyBorder="1" applyAlignment="1">
      <alignment horizontal="right"/>
    </xf>
    <xf numFmtId="2" fontId="12" fillId="0" borderId="83" xfId="0" applyNumberFormat="1" applyFont="1" applyFill="1" applyBorder="1" applyAlignment="1">
      <alignment horizontal="right"/>
    </xf>
    <xf numFmtId="178" fontId="12" fillId="0" borderId="1" xfId="0" applyNumberFormat="1" applyFont="1" applyFill="1" applyBorder="1" applyAlignment="1"/>
    <xf numFmtId="178" fontId="12" fillId="0" borderId="21" xfId="0" applyNumberFormat="1" applyFont="1" applyFill="1" applyBorder="1" applyAlignment="1"/>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178" fontId="5" fillId="0" borderId="46" xfId="0" applyNumberFormat="1" applyFont="1" applyFill="1" applyBorder="1" applyAlignment="1">
      <alignment horizontal="left" vertical="top" wrapText="1"/>
    </xf>
    <xf numFmtId="178" fontId="5" fillId="0" borderId="61" xfId="0" applyNumberFormat="1" applyFont="1" applyFill="1" applyBorder="1" applyAlignment="1">
      <alignment horizontal="left" vertical="top" wrapText="1"/>
    </xf>
    <xf numFmtId="178" fontId="5" fillId="0" borderId="33" xfId="0" applyNumberFormat="1" applyFont="1" applyFill="1" applyBorder="1" applyAlignment="1">
      <alignment horizontal="left" vertical="top" wrapText="1"/>
    </xf>
    <xf numFmtId="178" fontId="5" fillId="0" borderId="35" xfId="0" applyNumberFormat="1" applyFont="1" applyFill="1" applyBorder="1" applyAlignment="1">
      <alignment horizontal="left" vertical="top" wrapText="1"/>
    </xf>
    <xf numFmtId="178" fontId="5" fillId="0" borderId="0" xfId="0" applyNumberFormat="1" applyFont="1" applyFill="1" applyBorder="1" applyAlignment="1">
      <alignment horizontal="left" vertical="top" wrapText="1"/>
    </xf>
    <xf numFmtId="178" fontId="5" fillId="0" borderId="34" xfId="0" applyNumberFormat="1" applyFont="1" applyFill="1" applyBorder="1" applyAlignment="1">
      <alignment horizontal="left" vertical="top" wrapText="1"/>
    </xf>
    <xf numFmtId="178" fontId="5" fillId="0" borderId="121" xfId="0" applyNumberFormat="1" applyFont="1" applyFill="1" applyBorder="1" applyAlignment="1">
      <alignment horizontal="left" vertical="top" wrapText="1"/>
    </xf>
    <xf numFmtId="178" fontId="5" fillId="0" borderId="83" xfId="0" applyNumberFormat="1" applyFont="1" applyFill="1" applyBorder="1" applyAlignment="1">
      <alignment horizontal="left" vertical="top" wrapText="1"/>
    </xf>
    <xf numFmtId="178" fontId="5" fillId="0" borderId="107" xfId="0" applyNumberFormat="1" applyFont="1" applyFill="1" applyBorder="1" applyAlignment="1">
      <alignment horizontal="left" vertical="top" wrapText="1"/>
    </xf>
    <xf numFmtId="178" fontId="5" fillId="0" borderId="65" xfId="0" applyNumberFormat="1" applyFont="1" applyFill="1" applyBorder="1" applyAlignment="1">
      <alignment horizontal="left" vertical="top" wrapText="1"/>
    </xf>
    <xf numFmtId="178" fontId="5" fillId="0" borderId="62" xfId="0" applyNumberFormat="1" applyFont="1" applyFill="1" applyBorder="1" applyAlignment="1">
      <alignment horizontal="left" vertical="top" wrapText="1"/>
    </xf>
    <xf numFmtId="178" fontId="5" fillId="0" borderId="69" xfId="0" applyNumberFormat="1" applyFont="1" applyFill="1" applyBorder="1" applyAlignment="1">
      <alignment horizontal="left" vertical="top" wrapText="1"/>
    </xf>
    <xf numFmtId="178" fontId="5" fillId="0" borderId="23" xfId="0" applyNumberFormat="1" applyFont="1" applyFill="1" applyBorder="1" applyAlignment="1">
      <alignment horizontal="center" vertical="top" wrapText="1"/>
    </xf>
    <xf numFmtId="178" fontId="5" fillId="0" borderId="10" xfId="0" applyNumberFormat="1" applyFont="1" applyFill="1" applyBorder="1" applyAlignment="1">
      <alignment horizontal="center" vertical="top" wrapText="1"/>
    </xf>
    <xf numFmtId="178" fontId="5" fillId="0" borderId="5" xfId="0" applyNumberFormat="1" applyFont="1" applyFill="1" applyBorder="1" applyAlignment="1">
      <alignment horizontal="center"/>
    </xf>
    <xf numFmtId="178" fontId="5" fillId="0" borderId="6" xfId="0" applyNumberFormat="1" applyFont="1" applyFill="1" applyBorder="1" applyAlignment="1">
      <alignment horizontal="center"/>
    </xf>
    <xf numFmtId="178" fontId="5" fillId="0" borderId="7" xfId="0" applyNumberFormat="1" applyFont="1" applyFill="1" applyBorder="1" applyAlignment="1">
      <alignment horizontal="center"/>
    </xf>
    <xf numFmtId="179" fontId="5" fillId="0" borderId="46" xfId="0" applyNumberFormat="1" applyFont="1" applyFill="1" applyBorder="1" applyAlignment="1">
      <alignment horizontal="left" vertical="top" wrapText="1"/>
    </xf>
    <xf numFmtId="179" fontId="5" fillId="0" borderId="61" xfId="0" applyNumberFormat="1" applyFont="1" applyFill="1" applyBorder="1" applyAlignment="1">
      <alignment horizontal="left" vertical="top" wrapText="1"/>
    </xf>
    <xf numFmtId="179" fontId="5" fillId="0" borderId="33" xfId="0" applyNumberFormat="1" applyFont="1" applyFill="1" applyBorder="1" applyAlignment="1">
      <alignment horizontal="left" vertical="top" wrapText="1"/>
    </xf>
    <xf numFmtId="179" fontId="5" fillId="0" borderId="121" xfId="0" applyNumberFormat="1" applyFont="1" applyFill="1" applyBorder="1" applyAlignment="1">
      <alignment horizontal="left" vertical="top" wrapText="1"/>
    </xf>
    <xf numFmtId="179" fontId="5" fillId="0" borderId="83" xfId="0" applyNumberFormat="1" applyFont="1" applyFill="1" applyBorder="1" applyAlignment="1">
      <alignment horizontal="left" vertical="top" wrapText="1"/>
    </xf>
    <xf numFmtId="179" fontId="5" fillId="0" borderId="107" xfId="0" applyNumberFormat="1" applyFont="1" applyFill="1" applyBorder="1" applyAlignment="1">
      <alignment horizontal="left" vertical="top" wrapText="1"/>
    </xf>
    <xf numFmtId="0" fontId="5" fillId="0" borderId="41" xfId="0" applyFont="1" applyFill="1" applyBorder="1" applyAlignment="1">
      <alignment horizontal="center"/>
    </xf>
    <xf numFmtId="0" fontId="5" fillId="0" borderId="8" xfId="0" applyFont="1" applyFill="1" applyBorder="1" applyAlignment="1">
      <alignment horizontal="center"/>
    </xf>
    <xf numFmtId="0" fontId="5" fillId="0" borderId="43" xfId="0" applyFont="1" applyFill="1" applyBorder="1" applyAlignment="1">
      <alignment horizontal="center"/>
    </xf>
    <xf numFmtId="0" fontId="6" fillId="0" borderId="44" xfId="0" applyFont="1" applyFill="1" applyBorder="1" applyAlignment="1"/>
    <xf numFmtId="0" fontId="6" fillId="0" borderId="45" xfId="0" applyFont="1" applyFill="1" applyBorder="1" applyAlignment="1"/>
    <xf numFmtId="0" fontId="5" fillId="0" borderId="41" xfId="0" applyFont="1" applyFill="1" applyBorder="1" applyAlignment="1">
      <alignment horizontal="left" vertical="top"/>
    </xf>
    <xf numFmtId="0" fontId="5" fillId="0" borderId="6" xfId="0" applyFont="1" applyFill="1" applyBorder="1" applyAlignment="1">
      <alignment horizontal="left" vertical="top"/>
    </xf>
    <xf numFmtId="0" fontId="5" fillId="0" borderId="8" xfId="0" applyFont="1" applyFill="1" applyBorder="1" applyAlignment="1">
      <alignment horizontal="left" vertical="top"/>
    </xf>
    <xf numFmtId="0" fontId="5" fillId="0" borderId="43" xfId="0" applyFont="1" applyFill="1" applyBorder="1" applyAlignment="1">
      <alignment horizontal="left" vertical="top"/>
    </xf>
    <xf numFmtId="0" fontId="5" fillId="0" borderId="44" xfId="0" applyFont="1" applyFill="1" applyBorder="1" applyAlignment="1">
      <alignment horizontal="left" vertical="top"/>
    </xf>
    <xf numFmtId="0" fontId="5" fillId="0" borderId="40" xfId="0" applyFont="1" applyFill="1" applyBorder="1" applyAlignment="1">
      <alignment horizontal="left" vertical="top"/>
    </xf>
    <xf numFmtId="0" fontId="7" fillId="0" borderId="14" xfId="0" applyFont="1" applyFill="1" applyBorder="1" applyAlignment="1">
      <alignment vertical="top" wrapText="1"/>
    </xf>
    <xf numFmtId="0" fontId="9" fillId="0" borderId="10" xfId="0" applyFont="1" applyFill="1" applyBorder="1" applyAlignment="1">
      <alignment vertical="top" wrapText="1"/>
    </xf>
    <xf numFmtId="0" fontId="9" fillId="0" borderId="26" xfId="0" applyFont="1" applyFill="1" applyBorder="1" applyAlignment="1">
      <alignment vertical="top" wrapText="1"/>
    </xf>
    <xf numFmtId="178" fontId="10" fillId="0" borderId="13" xfId="0" applyNumberFormat="1" applyFont="1" applyFill="1" applyBorder="1" applyAlignment="1">
      <alignment horizontal="left" vertical="center" wrapText="1"/>
    </xf>
    <xf numFmtId="178" fontId="10" fillId="0" borderId="50" xfId="0" applyNumberFormat="1" applyFont="1" applyFill="1" applyBorder="1" applyAlignment="1">
      <alignment horizontal="left" vertical="center" wrapText="1"/>
    </xf>
    <xf numFmtId="178" fontId="10" fillId="0" borderId="35" xfId="0" applyNumberFormat="1" applyFont="1" applyFill="1" applyBorder="1" applyAlignment="1">
      <alignment horizontal="left" vertical="center" wrapText="1"/>
    </xf>
    <xf numFmtId="178" fontId="10" fillId="0" borderId="62" xfId="0" applyNumberFormat="1" applyFont="1" applyFill="1" applyBorder="1" applyAlignment="1">
      <alignment horizontal="left" vertical="center" wrapText="1"/>
    </xf>
    <xf numFmtId="178" fontId="10" fillId="0" borderId="121" xfId="0" applyNumberFormat="1" applyFont="1" applyFill="1" applyBorder="1" applyAlignment="1">
      <alignment horizontal="left" vertical="center" wrapText="1"/>
    </xf>
    <xf numFmtId="178" fontId="10" fillId="0" borderId="69" xfId="0" applyNumberFormat="1" applyFont="1" applyFill="1" applyBorder="1" applyAlignment="1">
      <alignment horizontal="left" vertical="center" wrapText="1"/>
    </xf>
    <xf numFmtId="0" fontId="5" fillId="0" borderId="12" xfId="0" applyFont="1" applyFill="1" applyBorder="1" applyAlignment="1">
      <alignment horizontal="left"/>
    </xf>
    <xf numFmtId="0" fontId="5" fillId="0" borderId="50" xfId="0" applyFont="1" applyFill="1" applyBorder="1" applyAlignment="1">
      <alignment horizontal="left"/>
    </xf>
    <xf numFmtId="182" fontId="5" fillId="0" borderId="16" xfId="0" applyNumberFormat="1" applyFont="1" applyFill="1" applyBorder="1" applyAlignment="1">
      <alignment horizontal="center"/>
    </xf>
    <xf numFmtId="182" fontId="5" fillId="0" borderId="11" xfId="0" applyNumberFormat="1" applyFont="1" applyFill="1" applyBorder="1" applyAlignment="1">
      <alignment horizontal="center"/>
    </xf>
    <xf numFmtId="182" fontId="5" fillId="0" borderId="27" xfId="0" applyNumberFormat="1" applyFont="1" applyFill="1" applyBorder="1" applyAlignment="1">
      <alignment horizontal="center"/>
    </xf>
    <xf numFmtId="0" fontId="5" fillId="0" borderId="9" xfId="0" applyFont="1" applyFill="1" applyBorder="1" applyAlignment="1">
      <alignment horizontal="left"/>
    </xf>
    <xf numFmtId="0" fontId="5" fillId="0" borderId="62" xfId="0" applyFont="1" applyFill="1" applyBorder="1" applyAlignment="1">
      <alignment horizontal="left"/>
    </xf>
    <xf numFmtId="0" fontId="5" fillId="0" borderId="9" xfId="0" applyFont="1" applyFill="1" applyBorder="1" applyAlignment="1">
      <alignment horizontal="left" shrinkToFit="1"/>
    </xf>
    <xf numFmtId="0" fontId="5" fillId="0" borderId="62" xfId="0" applyFont="1" applyFill="1" applyBorder="1" applyAlignment="1">
      <alignment horizontal="left" shrinkToFit="1"/>
    </xf>
    <xf numFmtId="0" fontId="5" fillId="0" borderId="9" xfId="0" applyFont="1" applyFill="1" applyBorder="1" applyAlignment="1"/>
    <xf numFmtId="0" fontId="5" fillId="0" borderId="62" xfId="0" applyFont="1" applyFill="1" applyBorder="1" applyAlignment="1"/>
    <xf numFmtId="0" fontId="5" fillId="0" borderId="45" xfId="0" applyFont="1" applyFill="1" applyBorder="1" applyAlignment="1">
      <alignment horizontal="center"/>
    </xf>
    <xf numFmtId="0" fontId="13" fillId="0" borderId="62" xfId="0" applyFont="1" applyFill="1" applyBorder="1" applyAlignment="1">
      <alignment horizontal="left" shrinkToFit="1"/>
    </xf>
    <xf numFmtId="0" fontId="5" fillId="0" borderId="99" xfId="0" applyFont="1" applyFill="1" applyBorder="1" applyAlignment="1">
      <alignment horizontal="center"/>
    </xf>
    <xf numFmtId="0" fontId="5" fillId="0" borderId="67" xfId="0" applyFont="1" applyFill="1" applyBorder="1" applyAlignment="1">
      <alignment horizontal="center"/>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28" xfId="0" applyFont="1" applyFill="1" applyBorder="1" applyAlignment="1">
      <alignment horizontal="center"/>
    </xf>
    <xf numFmtId="0" fontId="5" fillId="0" borderId="15" xfId="0" applyFont="1" applyFill="1" applyBorder="1" applyAlignment="1">
      <alignment horizontal="center"/>
    </xf>
    <xf numFmtId="0" fontId="5" fillId="0" borderId="99" xfId="0" applyFont="1" applyFill="1" applyBorder="1" applyAlignment="1">
      <alignment horizontal="left"/>
    </xf>
    <xf numFmtId="0" fontId="5" fillId="0" borderId="67" xfId="0" applyFont="1" applyFill="1" applyBorder="1" applyAlignment="1">
      <alignment horizontal="left"/>
    </xf>
    <xf numFmtId="0" fontId="5" fillId="0" borderId="12"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62" xfId="0" applyFont="1" applyFill="1" applyBorder="1" applyAlignment="1">
      <alignment horizontal="left" vertical="top" wrapText="1"/>
    </xf>
    <xf numFmtId="0" fontId="5" fillId="0" borderId="79" xfId="0"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04" xfId="0" applyFont="1" applyFill="1" applyBorder="1" applyAlignment="1">
      <alignment horizontal="left" vertical="top" wrapText="1"/>
    </xf>
    <xf numFmtId="0" fontId="5" fillId="0" borderId="82"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121" xfId="0" applyFont="1" applyFill="1" applyBorder="1" applyAlignment="1">
      <alignment horizontal="left" vertical="top" wrapText="1"/>
    </xf>
    <xf numFmtId="0" fontId="5" fillId="0" borderId="83" xfId="0" applyFont="1" applyFill="1" applyBorder="1" applyAlignment="1">
      <alignment horizontal="left" vertical="top" wrapText="1"/>
    </xf>
    <xf numFmtId="0" fontId="5" fillId="0" borderId="107" xfId="0" applyFont="1" applyFill="1" applyBorder="1" applyAlignment="1">
      <alignment horizontal="left" vertical="top" wrapText="1"/>
    </xf>
    <xf numFmtId="0" fontId="5" fillId="0" borderId="43"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 xfId="0" applyFont="1" applyFill="1" applyBorder="1" applyAlignment="1">
      <alignment horizontal="center"/>
    </xf>
    <xf numFmtId="0" fontId="5" fillId="0" borderId="65" xfId="0" applyFont="1" applyFill="1" applyBorder="1" applyAlignment="1">
      <alignment horizontal="center"/>
    </xf>
    <xf numFmtId="0" fontId="5" fillId="0" borderId="24" xfId="0" applyFont="1" applyFill="1" applyBorder="1" applyAlignment="1">
      <alignment horizontal="center" vertical="top"/>
    </xf>
    <xf numFmtId="0" fontId="5" fillId="0" borderId="11" xfId="0" applyFont="1" applyFill="1" applyBorder="1" applyAlignment="1">
      <alignment horizontal="center" vertical="top"/>
    </xf>
    <xf numFmtId="0" fontId="5" fillId="0" borderId="27" xfId="0" applyFont="1" applyFill="1" applyBorder="1" applyAlignment="1">
      <alignment horizontal="center" vertical="top"/>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133350</xdr:colOff>
      <xdr:row>181</xdr:row>
      <xdr:rowOff>9525</xdr:rowOff>
    </xdr:from>
    <xdr:to>
      <xdr:col>3</xdr:col>
      <xdr:colOff>314325</xdr:colOff>
      <xdr:row>182</xdr:row>
      <xdr:rowOff>9525</xdr:rowOff>
    </xdr:to>
    <xdr:sp macro="" textlink="">
      <xdr:nvSpPr>
        <xdr:cNvPr id="10" name="円/楕円 9">
          <a:extLst>
            <a:ext uri="{FF2B5EF4-FFF2-40B4-BE49-F238E27FC236}">
              <a16:creationId xmlns:a16="http://schemas.microsoft.com/office/drawing/2014/main" id="{CF1D3625-7A18-469C-9292-CB7CDF3E2D18}"/>
            </a:ext>
          </a:extLst>
        </xdr:cNvPr>
        <xdr:cNvSpPr/>
      </xdr:nvSpPr>
      <xdr:spPr>
        <a:xfrm>
          <a:off x="2324100" y="15821025"/>
          <a:ext cx="180975" cy="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219075</xdr:colOff>
      <xdr:row>181</xdr:row>
      <xdr:rowOff>9525</xdr:rowOff>
    </xdr:from>
    <xdr:to>
      <xdr:col>4</xdr:col>
      <xdr:colOff>400050</xdr:colOff>
      <xdr:row>182</xdr:row>
      <xdr:rowOff>9525</xdr:rowOff>
    </xdr:to>
    <xdr:sp macro="" textlink="">
      <xdr:nvSpPr>
        <xdr:cNvPr id="11" name="円/楕円 10">
          <a:extLst>
            <a:ext uri="{FF2B5EF4-FFF2-40B4-BE49-F238E27FC236}">
              <a16:creationId xmlns:a16="http://schemas.microsoft.com/office/drawing/2014/main" id="{49AAEAD2-146A-4823-AC67-8E8A8392B46E}"/>
            </a:ext>
          </a:extLst>
        </xdr:cNvPr>
        <xdr:cNvSpPr/>
      </xdr:nvSpPr>
      <xdr:spPr>
        <a:xfrm>
          <a:off x="3533775" y="15821025"/>
          <a:ext cx="180975" cy="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504825</xdr:colOff>
      <xdr:row>181</xdr:row>
      <xdr:rowOff>9525</xdr:rowOff>
    </xdr:from>
    <xdr:to>
      <xdr:col>5</xdr:col>
      <xdr:colOff>685800</xdr:colOff>
      <xdr:row>182</xdr:row>
      <xdr:rowOff>9525</xdr:rowOff>
    </xdr:to>
    <xdr:sp macro="" textlink="">
      <xdr:nvSpPr>
        <xdr:cNvPr id="12" name="円/楕円 11">
          <a:extLst>
            <a:ext uri="{FF2B5EF4-FFF2-40B4-BE49-F238E27FC236}">
              <a16:creationId xmlns:a16="http://schemas.microsoft.com/office/drawing/2014/main" id="{79A97887-CE1C-4AA4-8D17-362AC9E8547E}"/>
            </a:ext>
          </a:extLst>
        </xdr:cNvPr>
        <xdr:cNvSpPr/>
      </xdr:nvSpPr>
      <xdr:spPr>
        <a:xfrm>
          <a:off x="4895850" y="15821025"/>
          <a:ext cx="180975" cy="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400050</xdr:colOff>
      <xdr:row>181</xdr:row>
      <xdr:rowOff>9525</xdr:rowOff>
    </xdr:from>
    <xdr:to>
      <xdr:col>6</xdr:col>
      <xdr:colOff>581025</xdr:colOff>
      <xdr:row>182</xdr:row>
      <xdr:rowOff>9525</xdr:rowOff>
    </xdr:to>
    <xdr:sp macro="" textlink="">
      <xdr:nvSpPr>
        <xdr:cNvPr id="13" name="円/楕円 12">
          <a:extLst>
            <a:ext uri="{FF2B5EF4-FFF2-40B4-BE49-F238E27FC236}">
              <a16:creationId xmlns:a16="http://schemas.microsoft.com/office/drawing/2014/main" id="{4722B5F4-8366-4170-8713-39CCC9ABE5EB}"/>
            </a:ext>
          </a:extLst>
        </xdr:cNvPr>
        <xdr:cNvSpPr/>
      </xdr:nvSpPr>
      <xdr:spPr>
        <a:xfrm>
          <a:off x="6200775" y="15821025"/>
          <a:ext cx="180975" cy="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504825</xdr:colOff>
      <xdr:row>181</xdr:row>
      <xdr:rowOff>0</xdr:rowOff>
    </xdr:from>
    <xdr:to>
      <xdr:col>7</xdr:col>
      <xdr:colOff>685800</xdr:colOff>
      <xdr:row>182</xdr:row>
      <xdr:rowOff>0</xdr:rowOff>
    </xdr:to>
    <xdr:sp macro="" textlink="">
      <xdr:nvSpPr>
        <xdr:cNvPr id="14" name="円/楕円 13">
          <a:extLst>
            <a:ext uri="{FF2B5EF4-FFF2-40B4-BE49-F238E27FC236}">
              <a16:creationId xmlns:a16="http://schemas.microsoft.com/office/drawing/2014/main" id="{64B3CA3C-68DA-4580-A771-A311A5A156CE}"/>
            </a:ext>
          </a:extLst>
        </xdr:cNvPr>
        <xdr:cNvSpPr/>
      </xdr:nvSpPr>
      <xdr:spPr>
        <a:xfrm>
          <a:off x="7486650" y="15821025"/>
          <a:ext cx="180975" cy="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4"/>
  <sheetViews>
    <sheetView tabSelected="1" view="pageBreakPreview" topLeftCell="A501" zoomScaleNormal="100" zoomScaleSheetLayoutView="100" workbookViewId="0">
      <selection activeCell="I54" sqref="I54"/>
    </sheetView>
  </sheetViews>
  <sheetFormatPr defaultRowHeight="12" x14ac:dyDescent="0.15"/>
  <cols>
    <col min="1" max="1" width="2.125" style="1" customWidth="1"/>
    <col min="2" max="2" width="12.75" style="1" customWidth="1"/>
    <col min="3" max="3" width="13.875" style="1" customWidth="1"/>
    <col min="4" max="4" width="14.75" style="1" customWidth="1"/>
    <col min="5" max="5" width="14.125" style="1" customWidth="1"/>
    <col min="6" max="6" width="18.5" style="1" customWidth="1"/>
    <col min="7" max="7" width="15.5" style="1" customWidth="1"/>
    <col min="8" max="8" width="18" style="1" customWidth="1"/>
    <col min="9" max="9" width="15.125" style="1" customWidth="1"/>
    <col min="10" max="10" width="18.375" style="1" customWidth="1"/>
    <col min="11" max="14" width="12.75" style="1" customWidth="1"/>
    <col min="15" max="15" width="13.375" style="1" customWidth="1"/>
    <col min="16" max="17" width="12.75" style="1" customWidth="1"/>
    <col min="18" max="16384" width="9" style="1"/>
  </cols>
  <sheetData>
    <row r="1" spans="1:7" ht="14.25" x14ac:dyDescent="0.15">
      <c r="A1" s="1" t="s">
        <v>414</v>
      </c>
      <c r="B1" s="81"/>
    </row>
    <row r="2" spans="1:7" x14ac:dyDescent="0.15">
      <c r="A2" s="1" t="s">
        <v>415</v>
      </c>
      <c r="D2" s="82" t="s">
        <v>430</v>
      </c>
      <c r="E2" s="82"/>
      <c r="G2" s="1" t="s">
        <v>430</v>
      </c>
    </row>
    <row r="3" spans="1:7" x14ac:dyDescent="0.15">
      <c r="B3" s="1" t="s">
        <v>416</v>
      </c>
    </row>
    <row r="4" spans="1:7" x14ac:dyDescent="0.15">
      <c r="B4" s="1" t="s">
        <v>595</v>
      </c>
    </row>
    <row r="5" spans="1:7" x14ac:dyDescent="0.15">
      <c r="B5" s="1" t="s">
        <v>431</v>
      </c>
    </row>
    <row r="7" spans="1:7" x14ac:dyDescent="0.15">
      <c r="B7" s="1" t="s">
        <v>417</v>
      </c>
    </row>
    <row r="8" spans="1:7" ht="12.75" thickBot="1" x14ac:dyDescent="0.2">
      <c r="B8" s="1" t="s">
        <v>370</v>
      </c>
    </row>
    <row r="9" spans="1:7" x14ac:dyDescent="0.15">
      <c r="B9" s="44"/>
      <c r="C9" s="83" t="s">
        <v>418</v>
      </c>
      <c r="D9" s="83" t="s">
        <v>419</v>
      </c>
      <c r="E9" s="46" t="s">
        <v>420</v>
      </c>
    </row>
    <row r="10" spans="1:7" x14ac:dyDescent="0.15">
      <c r="B10" s="47" t="s">
        <v>421</v>
      </c>
      <c r="C10" s="84" t="s">
        <v>422</v>
      </c>
      <c r="D10" s="84" t="s">
        <v>423</v>
      </c>
      <c r="E10" s="49" t="s">
        <v>424</v>
      </c>
    </row>
    <row r="11" spans="1:7" x14ac:dyDescent="0.15">
      <c r="B11" s="33"/>
      <c r="C11" s="85"/>
      <c r="D11" s="85"/>
      <c r="E11" s="13" t="s">
        <v>432</v>
      </c>
    </row>
    <row r="12" spans="1:7" x14ac:dyDescent="0.15">
      <c r="B12" s="33"/>
      <c r="C12" s="85" t="s">
        <v>433</v>
      </c>
      <c r="D12" s="85" t="s">
        <v>433</v>
      </c>
      <c r="E12" s="35" t="s">
        <v>434</v>
      </c>
    </row>
    <row r="13" spans="1:7" x14ac:dyDescent="0.15">
      <c r="B13" s="54"/>
      <c r="C13" s="86"/>
      <c r="D13" s="86"/>
      <c r="E13" s="87" t="str">
        <f>IF(C13=0,"-",D13/C13)</f>
        <v>-</v>
      </c>
    </row>
    <row r="14" spans="1:7" x14ac:dyDescent="0.15">
      <c r="B14" s="54"/>
      <c r="C14" s="88"/>
      <c r="D14" s="88"/>
      <c r="E14" s="87" t="str">
        <f>IF(C14=0,"-",D14/C14)</f>
        <v>-</v>
      </c>
    </row>
    <row r="15" spans="1:7" x14ac:dyDescent="0.15">
      <c r="B15" s="54"/>
      <c r="C15" s="88"/>
      <c r="D15" s="88"/>
      <c r="E15" s="87" t="str">
        <f>IF(C15=0,"-",D15/C15)</f>
        <v>-</v>
      </c>
    </row>
    <row r="16" spans="1:7" x14ac:dyDescent="0.15">
      <c r="B16" s="54"/>
      <c r="C16" s="88"/>
      <c r="D16" s="88"/>
      <c r="E16" s="87" t="str">
        <f>IF(C16=0,"-",D16/C16)</f>
        <v>-</v>
      </c>
    </row>
    <row r="17" spans="2:11" ht="12.75" thickBot="1" x14ac:dyDescent="0.2">
      <c r="B17" s="89" t="s">
        <v>425</v>
      </c>
      <c r="C17" s="90">
        <f>SUM(C13:C16)</f>
        <v>0</v>
      </c>
      <c r="D17" s="90">
        <f>SUM(D13:D16)</f>
        <v>0</v>
      </c>
      <c r="E17" s="91" t="str">
        <f>IF(C17=0,"-",D17/C17)</f>
        <v>-</v>
      </c>
      <c r="G17" s="92"/>
    </row>
    <row r="18" spans="2:11" x14ac:dyDescent="0.15">
      <c r="B18" s="43"/>
      <c r="C18" s="43"/>
      <c r="D18" s="43"/>
      <c r="E18" s="43"/>
    </row>
    <row r="19" spans="2:11" x14ac:dyDescent="0.15">
      <c r="B19" s="1" t="s">
        <v>534</v>
      </c>
    </row>
    <row r="20" spans="2:11" ht="12.75" thickBot="1" x14ac:dyDescent="0.2">
      <c r="B20" s="1" t="s">
        <v>426</v>
      </c>
      <c r="C20" s="42"/>
    </row>
    <row r="21" spans="2:11" x14ac:dyDescent="0.15">
      <c r="B21" s="44" t="s">
        <v>427</v>
      </c>
      <c r="C21" s="83" t="s">
        <v>428</v>
      </c>
      <c r="D21" s="55" t="s">
        <v>429</v>
      </c>
      <c r="E21" s="55" t="s">
        <v>0</v>
      </c>
      <c r="F21" s="55" t="s">
        <v>1</v>
      </c>
      <c r="G21" s="83" t="s">
        <v>2</v>
      </c>
      <c r="H21" s="93" t="s">
        <v>3</v>
      </c>
      <c r="I21" s="46" t="s">
        <v>4</v>
      </c>
      <c r="J21" s="94"/>
      <c r="K21" s="43"/>
    </row>
    <row r="22" spans="2:11" x14ac:dyDescent="0.15">
      <c r="B22" s="47" t="s">
        <v>5</v>
      </c>
      <c r="C22" s="84" t="s">
        <v>6</v>
      </c>
      <c r="D22" s="57"/>
      <c r="E22" s="57" t="s">
        <v>7</v>
      </c>
      <c r="F22" s="57"/>
      <c r="G22" s="84" t="s">
        <v>8</v>
      </c>
      <c r="H22" s="95" t="s">
        <v>9</v>
      </c>
      <c r="I22" s="49" t="s">
        <v>435</v>
      </c>
      <c r="J22" s="43"/>
      <c r="K22" s="43"/>
    </row>
    <row r="23" spans="2:11" x14ac:dyDescent="0.15">
      <c r="B23" s="47" t="s">
        <v>10</v>
      </c>
      <c r="C23" s="84" t="s">
        <v>11</v>
      </c>
      <c r="D23" s="57"/>
      <c r="E23" s="57" t="s">
        <v>436</v>
      </c>
      <c r="F23" s="57"/>
      <c r="G23" s="84" t="s">
        <v>437</v>
      </c>
      <c r="H23" s="95"/>
      <c r="I23" s="49" t="s">
        <v>12</v>
      </c>
      <c r="J23" s="43"/>
      <c r="K23" s="43"/>
    </row>
    <row r="24" spans="2:11" x14ac:dyDescent="0.15">
      <c r="B24" s="96"/>
      <c r="C24" s="85" t="s">
        <v>438</v>
      </c>
      <c r="D24" s="97" t="s">
        <v>439</v>
      </c>
      <c r="E24" s="34" t="s">
        <v>440</v>
      </c>
      <c r="F24" s="34" t="s">
        <v>13</v>
      </c>
      <c r="G24" s="98" t="s">
        <v>14</v>
      </c>
      <c r="H24" s="99" t="s">
        <v>15</v>
      </c>
      <c r="I24" s="35" t="s">
        <v>16</v>
      </c>
      <c r="J24" s="43"/>
      <c r="K24" s="43"/>
    </row>
    <row r="25" spans="2:11" x14ac:dyDescent="0.15">
      <c r="B25" s="54"/>
      <c r="C25" s="100"/>
      <c r="D25" s="101"/>
      <c r="E25" s="102">
        <f>C25*D25*10</f>
        <v>0</v>
      </c>
      <c r="F25" s="17"/>
      <c r="G25" s="21">
        <f>(E25*F25)/1000</f>
        <v>0</v>
      </c>
      <c r="H25" s="103"/>
      <c r="I25" s="104"/>
      <c r="J25" s="43"/>
      <c r="K25" s="43"/>
    </row>
    <row r="26" spans="2:11" x14ac:dyDescent="0.15">
      <c r="B26" s="54"/>
      <c r="C26" s="105"/>
      <c r="D26" s="106"/>
      <c r="E26" s="102">
        <f>C26*D26*10</f>
        <v>0</v>
      </c>
      <c r="F26" s="17"/>
      <c r="G26" s="21">
        <f>(E26*F26)/1000</f>
        <v>0</v>
      </c>
      <c r="H26" s="103"/>
      <c r="I26" s="104"/>
      <c r="J26" s="43"/>
      <c r="K26" s="43"/>
    </row>
    <row r="27" spans="2:11" ht="12.75" thickBot="1" x14ac:dyDescent="0.2">
      <c r="B27" s="107" t="s">
        <v>17</v>
      </c>
      <c r="C27" s="108"/>
      <c r="D27" s="109"/>
      <c r="E27" s="110">
        <f>SUM(E25:E26)</f>
        <v>0</v>
      </c>
      <c r="F27" s="28"/>
      <c r="G27" s="110">
        <f>SUM(G25:G26)</f>
        <v>0</v>
      </c>
      <c r="H27" s="111"/>
      <c r="I27" s="112">
        <f>IF(E17="-",-H27,(G27+H32)*E17-H27)</f>
        <v>0</v>
      </c>
      <c r="J27" s="43"/>
      <c r="K27" s="43"/>
    </row>
    <row r="28" spans="2:11" ht="12.75" thickBot="1" x14ac:dyDescent="0.2">
      <c r="B28" s="43"/>
      <c r="E28" s="1" t="s">
        <v>18</v>
      </c>
    </row>
    <row r="29" spans="2:11" x14ac:dyDescent="0.15">
      <c r="H29" s="113" t="s">
        <v>19</v>
      </c>
    </row>
    <row r="30" spans="2:11" x14ac:dyDescent="0.15">
      <c r="H30" s="114" t="s">
        <v>20</v>
      </c>
    </row>
    <row r="31" spans="2:11" x14ac:dyDescent="0.15">
      <c r="H31" s="114" t="s">
        <v>21</v>
      </c>
    </row>
    <row r="32" spans="2:11" ht="12.75" thickBot="1" x14ac:dyDescent="0.2">
      <c r="H32" s="115"/>
      <c r="I32" s="78"/>
    </row>
    <row r="33" spans="2:13" x14ac:dyDescent="0.15">
      <c r="H33" s="42"/>
    </row>
    <row r="34" spans="2:13" ht="12.75" thickBot="1" x14ac:dyDescent="0.2">
      <c r="B34" s="1" t="s">
        <v>22</v>
      </c>
      <c r="K34" s="43"/>
      <c r="L34" s="43"/>
      <c r="M34" s="43"/>
    </row>
    <row r="35" spans="2:13" x14ac:dyDescent="0.15">
      <c r="B35" s="44"/>
      <c r="C35" s="83" t="s">
        <v>428</v>
      </c>
      <c r="D35" s="55" t="s">
        <v>23</v>
      </c>
      <c r="E35" s="83" t="s">
        <v>0</v>
      </c>
      <c r="F35" s="93" t="s">
        <v>24</v>
      </c>
      <c r="G35" s="46" t="s">
        <v>25</v>
      </c>
      <c r="I35" s="43"/>
      <c r="J35" s="43"/>
      <c r="K35" s="42"/>
    </row>
    <row r="36" spans="2:13" x14ac:dyDescent="0.15">
      <c r="B36" s="47" t="s">
        <v>427</v>
      </c>
      <c r="C36" s="84" t="s">
        <v>26</v>
      </c>
      <c r="D36" s="57" t="s">
        <v>27</v>
      </c>
      <c r="E36" s="84" t="s">
        <v>28</v>
      </c>
      <c r="F36" s="95" t="s">
        <v>29</v>
      </c>
      <c r="G36" s="49"/>
      <c r="I36" s="43"/>
      <c r="J36" s="43"/>
      <c r="K36" s="42"/>
    </row>
    <row r="37" spans="2:13" x14ac:dyDescent="0.15">
      <c r="B37" s="47" t="s">
        <v>5</v>
      </c>
      <c r="C37" s="84" t="s">
        <v>30</v>
      </c>
      <c r="D37" s="57"/>
      <c r="E37" s="84" t="s">
        <v>441</v>
      </c>
      <c r="F37" s="95" t="s">
        <v>31</v>
      </c>
      <c r="G37" s="49" t="s">
        <v>32</v>
      </c>
      <c r="I37" s="43"/>
      <c r="J37" s="43"/>
      <c r="K37" s="42"/>
    </row>
    <row r="38" spans="2:13" x14ac:dyDescent="0.15">
      <c r="B38" s="47" t="s">
        <v>10</v>
      </c>
      <c r="C38" s="57"/>
      <c r="D38" s="57"/>
      <c r="E38" s="84"/>
      <c r="F38" s="95"/>
      <c r="G38" s="49" t="s">
        <v>442</v>
      </c>
      <c r="I38" s="43"/>
      <c r="J38" s="43"/>
      <c r="K38" s="42"/>
    </row>
    <row r="39" spans="2:13" x14ac:dyDescent="0.15">
      <c r="B39" s="77"/>
      <c r="C39" s="57" t="s">
        <v>33</v>
      </c>
      <c r="D39" s="57" t="s">
        <v>443</v>
      </c>
      <c r="E39" s="84" t="s">
        <v>34</v>
      </c>
      <c r="F39" s="116" t="s">
        <v>35</v>
      </c>
      <c r="G39" s="53" t="s">
        <v>444</v>
      </c>
      <c r="I39" s="43"/>
      <c r="J39" s="43"/>
      <c r="K39" s="43"/>
    </row>
    <row r="40" spans="2:13" x14ac:dyDescent="0.15">
      <c r="B40" s="54"/>
      <c r="C40" s="100"/>
      <c r="D40" s="106"/>
      <c r="E40" s="117">
        <f>C40*D40*10/1000</f>
        <v>0</v>
      </c>
      <c r="F40" s="118"/>
      <c r="G40" s="119"/>
    </row>
    <row r="41" spans="2:13" x14ac:dyDescent="0.15">
      <c r="B41" s="54"/>
      <c r="C41" s="105"/>
      <c r="D41" s="106"/>
      <c r="E41" s="117">
        <f>C41*D41*10/1000</f>
        <v>0</v>
      </c>
      <c r="F41" s="120"/>
      <c r="G41" s="121"/>
    </row>
    <row r="42" spans="2:13" ht="12.75" thickBot="1" x14ac:dyDescent="0.2">
      <c r="B42" s="25" t="s">
        <v>36</v>
      </c>
      <c r="C42" s="108"/>
      <c r="D42" s="109"/>
      <c r="E42" s="122">
        <f>SUM(E40:E41)</f>
        <v>0</v>
      </c>
      <c r="F42" s="111"/>
      <c r="G42" s="41">
        <f>IF(E17="-",-F42,(E42+F47)*E17-F42)</f>
        <v>0</v>
      </c>
    </row>
    <row r="43" spans="2:13" ht="12.75" thickBot="1" x14ac:dyDescent="0.2">
      <c r="C43" s="123"/>
      <c r="D43" s="123"/>
      <c r="E43" s="1" t="s">
        <v>37</v>
      </c>
    </row>
    <row r="44" spans="2:13" x14ac:dyDescent="0.15">
      <c r="C44" s="123"/>
      <c r="D44" s="43"/>
      <c r="F44" s="113" t="s">
        <v>38</v>
      </c>
    </row>
    <row r="45" spans="2:13" x14ac:dyDescent="0.15">
      <c r="F45" s="114" t="s">
        <v>39</v>
      </c>
    </row>
    <row r="46" spans="2:13" x14ac:dyDescent="0.15">
      <c r="F46" s="114" t="s">
        <v>40</v>
      </c>
    </row>
    <row r="47" spans="2:13" ht="12.75" thickBot="1" x14ac:dyDescent="0.2">
      <c r="F47" s="124"/>
      <c r="G47" s="78"/>
    </row>
    <row r="49" spans="2:10" ht="12.75" thickBot="1" x14ac:dyDescent="0.2">
      <c r="B49" s="1" t="s">
        <v>41</v>
      </c>
    </row>
    <row r="50" spans="2:10" x14ac:dyDescent="0.15">
      <c r="B50" s="125"/>
      <c r="C50" s="126" t="s">
        <v>42</v>
      </c>
      <c r="D50" s="8"/>
      <c r="E50" s="8"/>
      <c r="F50" s="127"/>
      <c r="G50" s="9"/>
      <c r="H50" s="55" t="s">
        <v>43</v>
      </c>
      <c r="I50" s="83" t="s">
        <v>0</v>
      </c>
      <c r="J50" s="93" t="s">
        <v>44</v>
      </c>
    </row>
    <row r="51" spans="2:10" x14ac:dyDescent="0.15">
      <c r="B51" s="47" t="s">
        <v>427</v>
      </c>
      <c r="C51" s="12"/>
      <c r="D51" s="128" t="s">
        <v>45</v>
      </c>
      <c r="E51" s="128" t="s">
        <v>46</v>
      </c>
      <c r="F51" s="128" t="s">
        <v>47</v>
      </c>
      <c r="G51" s="129" t="s">
        <v>48</v>
      </c>
      <c r="H51" s="57" t="s">
        <v>49</v>
      </c>
      <c r="I51" s="84" t="s">
        <v>50</v>
      </c>
      <c r="J51" s="95" t="s">
        <v>51</v>
      </c>
    </row>
    <row r="52" spans="2:10" x14ac:dyDescent="0.15">
      <c r="B52" s="47" t="s">
        <v>5</v>
      </c>
      <c r="C52" s="12"/>
      <c r="D52" s="57"/>
      <c r="E52" s="57"/>
      <c r="F52" s="57"/>
      <c r="G52" s="129"/>
      <c r="H52" s="57" t="s">
        <v>445</v>
      </c>
      <c r="I52" s="84" t="s">
        <v>446</v>
      </c>
      <c r="J52" s="95" t="s">
        <v>435</v>
      </c>
    </row>
    <row r="53" spans="2:10" x14ac:dyDescent="0.15">
      <c r="B53" s="47" t="s">
        <v>10</v>
      </c>
      <c r="C53" s="61" t="s">
        <v>33</v>
      </c>
      <c r="D53" s="61" t="s">
        <v>33</v>
      </c>
      <c r="E53" s="61" t="s">
        <v>52</v>
      </c>
      <c r="F53" s="61" t="s">
        <v>52</v>
      </c>
      <c r="G53" s="61" t="s">
        <v>52</v>
      </c>
      <c r="H53" s="57" t="s">
        <v>447</v>
      </c>
      <c r="I53" s="84" t="s">
        <v>53</v>
      </c>
      <c r="J53" s="116" t="s">
        <v>54</v>
      </c>
    </row>
    <row r="54" spans="2:10" x14ac:dyDescent="0.15">
      <c r="B54" s="14"/>
      <c r="C54" s="130"/>
      <c r="D54" s="131"/>
      <c r="E54" s="131"/>
      <c r="F54" s="22"/>
      <c r="G54" s="131"/>
      <c r="H54" s="132"/>
      <c r="I54" s="21">
        <f>C54*H54*10/1000</f>
        <v>0</v>
      </c>
      <c r="J54" s="103"/>
    </row>
    <row r="55" spans="2:10" x14ac:dyDescent="0.15">
      <c r="B55" s="54"/>
      <c r="C55" s="22"/>
      <c r="D55" s="22"/>
      <c r="E55" s="22"/>
      <c r="F55" s="22"/>
      <c r="G55" s="22"/>
      <c r="H55" s="132"/>
      <c r="I55" s="21">
        <f>C55*H55*10/1000</f>
        <v>0</v>
      </c>
      <c r="J55" s="103"/>
    </row>
    <row r="56" spans="2:10" ht="12.75" thickBot="1" x14ac:dyDescent="0.2">
      <c r="B56" s="25" t="s">
        <v>36</v>
      </c>
      <c r="C56" s="133"/>
      <c r="D56" s="133"/>
      <c r="E56" s="133"/>
      <c r="F56" s="133"/>
      <c r="G56" s="26"/>
      <c r="H56" s="134"/>
      <c r="I56" s="64">
        <f>SUM(I54:I55)</f>
        <v>0</v>
      </c>
      <c r="J56" s="111"/>
    </row>
    <row r="57" spans="2:10" ht="12.75" thickBot="1" x14ac:dyDescent="0.2">
      <c r="B57" s="43"/>
      <c r="C57" s="123"/>
      <c r="D57" s="123"/>
      <c r="E57" s="123"/>
      <c r="F57" s="123"/>
      <c r="G57" s="123"/>
      <c r="H57" s="123"/>
      <c r="I57" s="1" t="s">
        <v>55</v>
      </c>
      <c r="J57" s="42"/>
    </row>
    <row r="58" spans="2:10" x14ac:dyDescent="0.15">
      <c r="B58" s="43"/>
      <c r="C58" s="123"/>
      <c r="D58" s="123"/>
      <c r="E58" s="123"/>
      <c r="F58" s="123"/>
      <c r="G58" s="123"/>
      <c r="H58" s="123"/>
      <c r="I58" s="113" t="s">
        <v>56</v>
      </c>
      <c r="J58" s="78"/>
    </row>
    <row r="59" spans="2:10" x14ac:dyDescent="0.15">
      <c r="B59" s="43"/>
      <c r="C59" s="123"/>
      <c r="D59" s="123"/>
      <c r="E59" s="123"/>
      <c r="F59" s="123"/>
      <c r="G59" s="123"/>
      <c r="H59" s="123"/>
      <c r="I59" s="114" t="s">
        <v>57</v>
      </c>
      <c r="J59" s="42"/>
    </row>
    <row r="60" spans="2:10" x14ac:dyDescent="0.15">
      <c r="B60" s="43"/>
      <c r="C60" s="123"/>
      <c r="D60" s="123"/>
      <c r="E60" s="123"/>
      <c r="F60" s="123"/>
      <c r="G60" s="123"/>
      <c r="H60" s="123"/>
      <c r="I60" s="135" t="s">
        <v>58</v>
      </c>
      <c r="J60" s="42"/>
    </row>
    <row r="61" spans="2:10" ht="12.75" thickBot="1" x14ac:dyDescent="0.2">
      <c r="B61" s="43"/>
      <c r="C61" s="123"/>
      <c r="D61" s="123"/>
      <c r="E61" s="123"/>
      <c r="F61" s="123"/>
      <c r="G61" s="123"/>
      <c r="H61" s="123"/>
      <c r="I61" s="136"/>
      <c r="J61" s="42"/>
    </row>
    <row r="62" spans="2:10" ht="12.75" thickBot="1" x14ac:dyDescent="0.2">
      <c r="B62" s="43"/>
      <c r="C62" s="123"/>
      <c r="D62" s="123"/>
      <c r="E62" s="123"/>
      <c r="F62" s="123"/>
      <c r="G62" s="123"/>
      <c r="H62" s="123"/>
      <c r="I62" s="42"/>
      <c r="J62" s="42"/>
    </row>
    <row r="63" spans="2:10" x14ac:dyDescent="0.15">
      <c r="B63" s="43"/>
      <c r="C63" s="123"/>
      <c r="D63" s="123"/>
      <c r="E63" s="123"/>
      <c r="F63" s="123"/>
      <c r="G63" s="123"/>
      <c r="H63" s="42"/>
      <c r="I63" s="42"/>
      <c r="J63" s="46" t="s">
        <v>4</v>
      </c>
    </row>
    <row r="64" spans="2:10" x14ac:dyDescent="0.15">
      <c r="B64" s="43"/>
      <c r="C64" s="123"/>
      <c r="D64" s="123"/>
      <c r="E64" s="123"/>
      <c r="F64" s="123"/>
      <c r="G64" s="123"/>
      <c r="H64" s="123"/>
      <c r="I64" s="42"/>
      <c r="J64" s="13"/>
    </row>
    <row r="65" spans="2:17" x14ac:dyDescent="0.15">
      <c r="B65" s="43"/>
      <c r="C65" s="123"/>
      <c r="D65" s="123"/>
      <c r="E65" s="42"/>
      <c r="J65" s="49" t="s">
        <v>59</v>
      </c>
    </row>
    <row r="66" spans="2:17" x14ac:dyDescent="0.15">
      <c r="C66" s="123"/>
      <c r="J66" s="53" t="s">
        <v>448</v>
      </c>
    </row>
    <row r="67" spans="2:17" x14ac:dyDescent="0.15">
      <c r="C67" s="43"/>
      <c r="D67" s="43"/>
      <c r="E67" s="43"/>
      <c r="J67" s="104"/>
    </row>
    <row r="68" spans="2:17" x14ac:dyDescent="0.15">
      <c r="C68" s="43"/>
      <c r="D68" s="43"/>
      <c r="E68" s="43"/>
      <c r="J68" s="104"/>
    </row>
    <row r="69" spans="2:17" ht="12.75" thickBot="1" x14ac:dyDescent="0.2">
      <c r="C69" s="43"/>
      <c r="D69" s="43"/>
      <c r="E69" s="43"/>
      <c r="J69" s="41">
        <f>IF(E17="-",-J56,(I56+I61)*E17-J56)</f>
        <v>0</v>
      </c>
    </row>
    <row r="70" spans="2:17" x14ac:dyDescent="0.15">
      <c r="C70" s="43"/>
      <c r="D70" s="43"/>
      <c r="E70" s="43"/>
      <c r="J70" s="42"/>
    </row>
    <row r="71" spans="2:17" ht="12.75" thickBot="1" x14ac:dyDescent="0.2">
      <c r="B71" s="1" t="s">
        <v>60</v>
      </c>
      <c r="C71" s="42"/>
      <c r="D71" s="42"/>
      <c r="E71" s="42"/>
      <c r="F71" s="42"/>
      <c r="G71" s="42"/>
      <c r="H71" s="42"/>
      <c r="I71" s="42"/>
      <c r="J71" s="42"/>
      <c r="K71" s="43"/>
      <c r="L71" s="42"/>
    </row>
    <row r="72" spans="2:17" x14ac:dyDescent="0.15">
      <c r="B72" s="44" t="s">
        <v>427</v>
      </c>
      <c r="C72" s="137" t="s">
        <v>61</v>
      </c>
      <c r="D72" s="7"/>
      <c r="E72" s="8"/>
      <c r="F72" s="8"/>
      <c r="G72" s="138" t="s">
        <v>62</v>
      </c>
      <c r="H72" s="8"/>
      <c r="I72" s="8"/>
      <c r="J72" s="9"/>
      <c r="K72" s="42"/>
      <c r="L72" s="42"/>
      <c r="M72" s="42"/>
      <c r="N72" s="42"/>
      <c r="O72" s="42"/>
      <c r="P72" s="43"/>
      <c r="Q72" s="42"/>
    </row>
    <row r="73" spans="2:17" x14ac:dyDescent="0.15">
      <c r="B73" s="47" t="s">
        <v>5</v>
      </c>
      <c r="C73" s="129"/>
      <c r="D73" s="128" t="s">
        <v>63</v>
      </c>
      <c r="E73" s="128" t="s">
        <v>64</v>
      </c>
      <c r="F73" s="139" t="s">
        <v>65</v>
      </c>
      <c r="G73" s="95"/>
      <c r="H73" s="129" t="s">
        <v>63</v>
      </c>
      <c r="I73" s="57" t="s">
        <v>64</v>
      </c>
      <c r="J73" s="57" t="s">
        <v>65</v>
      </c>
      <c r="K73" s="42"/>
      <c r="L73" s="42"/>
      <c r="M73" s="42"/>
      <c r="N73" s="42"/>
      <c r="O73" s="42"/>
      <c r="P73" s="43"/>
      <c r="Q73" s="42"/>
    </row>
    <row r="74" spans="2:17" x14ac:dyDescent="0.15">
      <c r="B74" s="51" t="s">
        <v>10</v>
      </c>
      <c r="C74" s="140" t="s">
        <v>66</v>
      </c>
      <c r="D74" s="61" t="s">
        <v>66</v>
      </c>
      <c r="E74" s="61" t="s">
        <v>66</v>
      </c>
      <c r="F74" s="60" t="s">
        <v>66</v>
      </c>
      <c r="G74" s="116" t="s">
        <v>66</v>
      </c>
      <c r="H74" s="140" t="s">
        <v>66</v>
      </c>
      <c r="I74" s="61" t="s">
        <v>66</v>
      </c>
      <c r="J74" s="61" t="s">
        <v>66</v>
      </c>
      <c r="K74" s="42"/>
      <c r="L74" s="42"/>
      <c r="M74" s="42"/>
      <c r="N74" s="42"/>
      <c r="O74" s="42"/>
      <c r="P74" s="43"/>
      <c r="Q74" s="42"/>
    </row>
    <row r="75" spans="2:17" x14ac:dyDescent="0.15">
      <c r="B75" s="54"/>
      <c r="C75" s="37">
        <f>SUM(D75:F75)</f>
        <v>0</v>
      </c>
      <c r="D75" s="12"/>
      <c r="E75" s="12"/>
      <c r="F75" s="85"/>
      <c r="G75" s="141">
        <f>SUM(H75:J75)</f>
        <v>0</v>
      </c>
      <c r="H75" s="142"/>
      <c r="I75" s="143"/>
      <c r="J75" s="143"/>
      <c r="K75" s="42"/>
      <c r="L75" s="42"/>
      <c r="M75" s="42"/>
      <c r="N75" s="42"/>
      <c r="O75" s="42"/>
      <c r="P75" s="43"/>
      <c r="Q75" s="42"/>
    </row>
    <row r="76" spans="2:17" x14ac:dyDescent="0.15">
      <c r="B76" s="54"/>
      <c r="C76" s="37">
        <f>SUM(D76:F76)</f>
        <v>0</v>
      </c>
      <c r="D76" s="37"/>
      <c r="E76" s="37"/>
      <c r="F76" s="144"/>
      <c r="G76" s="145">
        <f>SUM(H76:J76)</f>
        <v>0</v>
      </c>
      <c r="H76" s="146"/>
      <c r="I76" s="147"/>
      <c r="J76" s="147"/>
      <c r="K76" s="42"/>
      <c r="L76" s="42"/>
      <c r="M76" s="42"/>
      <c r="N76" s="42"/>
      <c r="O76" s="42"/>
      <c r="P76" s="43"/>
      <c r="Q76" s="42"/>
    </row>
    <row r="77" spans="2:17" ht="12.75" thickBot="1" x14ac:dyDescent="0.2">
      <c r="B77" s="25" t="s">
        <v>67</v>
      </c>
      <c r="C77" s="40">
        <f>SUM(C75:C76)</f>
        <v>0</v>
      </c>
      <c r="D77" s="40">
        <f>SUM(D75:D76)</f>
        <v>0</v>
      </c>
      <c r="E77" s="40">
        <f>SUM(E75:E76)</f>
        <v>0</v>
      </c>
      <c r="F77" s="40">
        <f>SUM(F75:F76)</f>
        <v>0</v>
      </c>
      <c r="G77" s="148">
        <f>SUM(H77:J77)</f>
        <v>0</v>
      </c>
      <c r="H77" s="149">
        <f>SUM(H75:H76)</f>
        <v>0</v>
      </c>
      <c r="I77" s="149">
        <f>SUM(I75:I76)</f>
        <v>0</v>
      </c>
      <c r="J77" s="149">
        <f>SUM(J75:J76)</f>
        <v>0</v>
      </c>
      <c r="K77" s="42"/>
      <c r="L77" s="42"/>
      <c r="M77" s="42"/>
      <c r="N77" s="42"/>
      <c r="O77" s="42"/>
      <c r="P77" s="43"/>
      <c r="Q77" s="42"/>
    </row>
    <row r="78" spans="2:17" ht="12.75" thickBot="1" x14ac:dyDescent="0.2">
      <c r="C78" s="42"/>
      <c r="D78" s="42"/>
      <c r="E78" s="42"/>
      <c r="F78" s="42"/>
      <c r="G78" s="42"/>
      <c r="H78" s="42"/>
      <c r="I78" s="42"/>
      <c r="J78" s="42"/>
      <c r="K78" s="43"/>
      <c r="L78" s="42"/>
    </row>
    <row r="79" spans="2:17" x14ac:dyDescent="0.15">
      <c r="C79" s="42"/>
      <c r="D79" s="42"/>
      <c r="E79" s="42"/>
      <c r="F79" s="113" t="s">
        <v>68</v>
      </c>
      <c r="G79" s="42"/>
      <c r="H79" s="42"/>
      <c r="I79" s="42"/>
      <c r="J79" s="150" t="s">
        <v>69</v>
      </c>
      <c r="K79" s="43"/>
      <c r="L79" s="42"/>
    </row>
    <row r="80" spans="2:17" x14ac:dyDescent="0.15">
      <c r="C80" s="42"/>
      <c r="D80" s="42"/>
      <c r="E80" s="42"/>
      <c r="F80" s="114" t="s">
        <v>70</v>
      </c>
      <c r="G80" s="42"/>
      <c r="H80" s="42"/>
      <c r="I80" s="42"/>
      <c r="J80" s="151" t="s">
        <v>71</v>
      </c>
      <c r="K80" s="43"/>
      <c r="L80" s="42"/>
    </row>
    <row r="81" spans="2:14" x14ac:dyDescent="0.15">
      <c r="C81" s="42"/>
      <c r="D81" s="42"/>
      <c r="E81" s="42"/>
      <c r="F81" s="135" t="s">
        <v>66</v>
      </c>
      <c r="G81" s="42"/>
      <c r="H81" s="42"/>
      <c r="I81" s="42"/>
      <c r="J81" s="152" t="s">
        <v>66</v>
      </c>
      <c r="K81" s="43"/>
      <c r="L81" s="42"/>
    </row>
    <row r="82" spans="2:14" ht="12.75" thickBot="1" x14ac:dyDescent="0.2">
      <c r="C82" s="42"/>
      <c r="D82" s="42"/>
      <c r="E82" s="42"/>
      <c r="F82" s="136"/>
      <c r="G82" s="42"/>
      <c r="H82" s="42"/>
      <c r="I82" s="42"/>
      <c r="J82" s="104"/>
      <c r="K82" s="43"/>
      <c r="L82" s="42"/>
    </row>
    <row r="83" spans="2:14" x14ac:dyDescent="0.15">
      <c r="C83" s="42"/>
      <c r="D83" s="42"/>
      <c r="E83" s="42"/>
      <c r="F83" s="42"/>
      <c r="G83" s="42"/>
      <c r="H83" s="42"/>
      <c r="I83" s="42"/>
      <c r="J83" s="104"/>
      <c r="K83" s="43"/>
      <c r="L83" s="42"/>
    </row>
    <row r="84" spans="2:14" ht="12.75" thickBot="1" x14ac:dyDescent="0.2">
      <c r="C84" s="42"/>
      <c r="D84" s="42"/>
      <c r="E84" s="42"/>
      <c r="F84" s="42"/>
      <c r="G84" s="42"/>
      <c r="H84" s="42"/>
      <c r="I84" s="42"/>
      <c r="J84" s="153">
        <f>IF(E17="-",-G77,(C77+F82)*E17-G77)</f>
        <v>0</v>
      </c>
      <c r="K84" s="43"/>
      <c r="L84" s="42"/>
    </row>
    <row r="85" spans="2:14" ht="6" customHeight="1" x14ac:dyDescent="0.15">
      <c r="C85" s="42"/>
      <c r="D85" s="42"/>
      <c r="E85" s="42"/>
      <c r="F85" s="42"/>
      <c r="G85" s="42"/>
      <c r="H85" s="42"/>
      <c r="I85" s="42"/>
      <c r="J85" s="42"/>
      <c r="K85" s="43"/>
      <c r="L85" s="42"/>
    </row>
    <row r="86" spans="2:14" x14ac:dyDescent="0.15">
      <c r="B86" s="1" t="s">
        <v>539</v>
      </c>
      <c r="C86" s="42"/>
      <c r="D86" s="42"/>
      <c r="E86" s="42"/>
      <c r="F86" s="42"/>
      <c r="G86" s="42"/>
      <c r="H86" s="42"/>
      <c r="I86" s="42"/>
      <c r="J86" s="42"/>
      <c r="K86" s="43"/>
      <c r="L86" s="42"/>
    </row>
    <row r="87" spans="2:14" ht="12.75" thickBot="1" x14ac:dyDescent="0.2">
      <c r="D87" s="1" t="s">
        <v>72</v>
      </c>
      <c r="H87" s="42"/>
      <c r="N87" s="42"/>
    </row>
    <row r="88" spans="2:14" x14ac:dyDescent="0.15">
      <c r="B88" s="154" t="s">
        <v>73</v>
      </c>
      <c r="C88" s="155"/>
      <c r="D88" s="156">
        <f>I27</f>
        <v>0</v>
      </c>
      <c r="E88" s="43"/>
      <c r="F88" s="42"/>
      <c r="G88" s="42"/>
      <c r="H88" s="42"/>
      <c r="N88" s="42"/>
    </row>
    <row r="89" spans="2:14" x14ac:dyDescent="0.15">
      <c r="B89" s="4" t="s">
        <v>74</v>
      </c>
      <c r="C89" s="157"/>
      <c r="D89" s="2">
        <f>G42</f>
        <v>0</v>
      </c>
      <c r="E89" s="43"/>
      <c r="F89" s="42"/>
      <c r="G89" s="42"/>
      <c r="H89" s="42"/>
      <c r="I89" s="42"/>
      <c r="N89" s="42"/>
    </row>
    <row r="90" spans="2:14" x14ac:dyDescent="0.15">
      <c r="B90" s="4" t="s">
        <v>75</v>
      </c>
      <c r="C90" s="157"/>
      <c r="D90" s="2">
        <f>J69</f>
        <v>0</v>
      </c>
      <c r="E90" s="43"/>
      <c r="F90" s="42"/>
      <c r="G90" s="42"/>
      <c r="H90" s="42"/>
      <c r="I90" s="42"/>
      <c r="N90" s="42"/>
    </row>
    <row r="91" spans="2:14" x14ac:dyDescent="0.15">
      <c r="B91" s="4" t="s">
        <v>76</v>
      </c>
      <c r="C91" s="158"/>
      <c r="D91" s="159">
        <f>J84</f>
        <v>0</v>
      </c>
      <c r="E91" s="43"/>
      <c r="F91" s="42"/>
      <c r="N91" s="42"/>
    </row>
    <row r="92" spans="2:14" ht="13.5" customHeight="1" thickBot="1" x14ac:dyDescent="0.2">
      <c r="B92" s="74" t="s">
        <v>77</v>
      </c>
      <c r="C92" s="76"/>
      <c r="D92" s="41">
        <f>SUM(D88:D91)</f>
        <v>0</v>
      </c>
      <c r="E92" s="43"/>
      <c r="F92" s="42"/>
      <c r="N92" s="42"/>
    </row>
    <row r="93" spans="2:14" ht="12" customHeight="1" x14ac:dyDescent="0.15">
      <c r="N93" s="42"/>
    </row>
    <row r="94" spans="2:14" ht="13.5" customHeight="1" x14ac:dyDescent="0.15">
      <c r="B94" s="1" t="s">
        <v>535</v>
      </c>
    </row>
    <row r="95" spans="2:14" ht="13.5" customHeight="1" thickBot="1" x14ac:dyDescent="0.2">
      <c r="B95" s="1" t="s">
        <v>78</v>
      </c>
    </row>
    <row r="96" spans="2:14" ht="13.5" customHeight="1" x14ac:dyDescent="0.15">
      <c r="B96" s="125"/>
      <c r="C96" s="55" t="s">
        <v>418</v>
      </c>
      <c r="D96" s="55" t="s">
        <v>43</v>
      </c>
      <c r="E96" s="55" t="s">
        <v>79</v>
      </c>
      <c r="F96" s="83" t="s">
        <v>80</v>
      </c>
      <c r="G96" s="93" t="s">
        <v>81</v>
      </c>
      <c r="H96" s="46" t="s">
        <v>82</v>
      </c>
    </row>
    <row r="97" spans="2:10" ht="13.5" customHeight="1" x14ac:dyDescent="0.15">
      <c r="B97" s="77" t="s">
        <v>83</v>
      </c>
      <c r="C97" s="57" t="s">
        <v>84</v>
      </c>
      <c r="D97" s="57" t="s">
        <v>85</v>
      </c>
      <c r="E97" s="57" t="s">
        <v>86</v>
      </c>
      <c r="F97" s="84" t="s">
        <v>483</v>
      </c>
      <c r="G97" s="95" t="s">
        <v>484</v>
      </c>
      <c r="H97" s="49"/>
    </row>
    <row r="98" spans="2:10" ht="13.5" customHeight="1" x14ac:dyDescent="0.15">
      <c r="B98" s="77"/>
      <c r="C98" s="57"/>
      <c r="D98" s="57"/>
      <c r="E98" s="57" t="s">
        <v>445</v>
      </c>
      <c r="F98" s="84" t="s">
        <v>485</v>
      </c>
      <c r="G98" s="95"/>
      <c r="H98" s="49" t="s">
        <v>486</v>
      </c>
    </row>
    <row r="99" spans="2:10" ht="13.5" customHeight="1" x14ac:dyDescent="0.15">
      <c r="B99" s="77"/>
      <c r="C99" s="57" t="s">
        <v>87</v>
      </c>
      <c r="D99" s="57" t="s">
        <v>88</v>
      </c>
      <c r="E99" s="57" t="s">
        <v>487</v>
      </c>
      <c r="F99" s="60" t="s">
        <v>89</v>
      </c>
      <c r="G99" s="116" t="s">
        <v>89</v>
      </c>
      <c r="H99" s="53" t="s">
        <v>54</v>
      </c>
    </row>
    <row r="100" spans="2:10" ht="13.5" customHeight="1" x14ac:dyDescent="0.15">
      <c r="B100" s="14"/>
      <c r="C100" s="15"/>
      <c r="D100" s="160"/>
      <c r="E100" s="22"/>
      <c r="F100" s="23">
        <f>(C100+D100)*E100</f>
        <v>0</v>
      </c>
      <c r="G100" s="161"/>
      <c r="H100" s="104"/>
    </row>
    <row r="101" spans="2:10" ht="13.5" customHeight="1" x14ac:dyDescent="0.15">
      <c r="B101" s="4"/>
      <c r="C101" s="21"/>
      <c r="D101" s="160"/>
      <c r="E101" s="22"/>
      <c r="F101" s="23">
        <f>(C101+D101)*E101</f>
        <v>0</v>
      </c>
      <c r="G101" s="162"/>
      <c r="H101" s="104"/>
    </row>
    <row r="102" spans="2:10" ht="13.5" customHeight="1" thickBot="1" x14ac:dyDescent="0.2">
      <c r="B102" s="163" t="s">
        <v>90</v>
      </c>
      <c r="C102" s="133"/>
      <c r="D102" s="133"/>
      <c r="E102" s="26"/>
      <c r="F102" s="164">
        <f>SUM(F100:F101)</f>
        <v>0</v>
      </c>
      <c r="G102" s="165">
        <f>SUM(G100:G101)</f>
        <v>0</v>
      </c>
      <c r="H102" s="41">
        <f>IF(E17="-",-G102,F102*E17-G102)</f>
        <v>0</v>
      </c>
    </row>
    <row r="103" spans="2:10" ht="13.5" customHeight="1" x14ac:dyDescent="0.15">
      <c r="F103" s="1" t="s">
        <v>91</v>
      </c>
    </row>
    <row r="104" spans="2:10" ht="13.5" customHeight="1" x14ac:dyDescent="0.15"/>
    <row r="105" spans="2:10" ht="13.5" customHeight="1" x14ac:dyDescent="0.15">
      <c r="B105" s="1" t="s">
        <v>536</v>
      </c>
    </row>
    <row r="106" spans="2:10" ht="13.5" customHeight="1" thickBot="1" x14ac:dyDescent="0.2">
      <c r="B106" s="1" t="s">
        <v>92</v>
      </c>
    </row>
    <row r="107" spans="2:10" ht="13.5" customHeight="1" x14ac:dyDescent="0.15">
      <c r="B107" s="6"/>
      <c r="C107" s="7" t="s">
        <v>93</v>
      </c>
      <c r="D107" s="8"/>
      <c r="E107" s="9"/>
      <c r="F107" s="7" t="s">
        <v>94</v>
      </c>
      <c r="G107" s="8"/>
      <c r="H107" s="9"/>
      <c r="I107" s="7" t="s">
        <v>95</v>
      </c>
      <c r="J107" s="10"/>
    </row>
    <row r="108" spans="2:10" ht="13.5" customHeight="1" x14ac:dyDescent="0.15">
      <c r="B108" s="11" t="s">
        <v>96</v>
      </c>
      <c r="C108" s="12" t="s">
        <v>97</v>
      </c>
      <c r="D108" s="12" t="s">
        <v>98</v>
      </c>
      <c r="E108" s="12" t="s">
        <v>99</v>
      </c>
      <c r="F108" s="12" t="s">
        <v>100</v>
      </c>
      <c r="G108" s="12" t="s">
        <v>101</v>
      </c>
      <c r="H108" s="12" t="s">
        <v>102</v>
      </c>
      <c r="I108" s="12" t="s">
        <v>103</v>
      </c>
      <c r="J108" s="13" t="s">
        <v>104</v>
      </c>
    </row>
    <row r="109" spans="2:10" ht="13.5" customHeight="1" x14ac:dyDescent="0.15">
      <c r="B109" s="11"/>
      <c r="C109" s="12" t="s">
        <v>105</v>
      </c>
      <c r="D109" s="12" t="s">
        <v>106</v>
      </c>
      <c r="E109" s="12" t="s">
        <v>488</v>
      </c>
      <c r="F109" s="12" t="s">
        <v>107</v>
      </c>
      <c r="G109" s="12" t="s">
        <v>108</v>
      </c>
      <c r="H109" s="12" t="s">
        <v>489</v>
      </c>
      <c r="I109" s="12" t="s">
        <v>109</v>
      </c>
      <c r="J109" s="13" t="s">
        <v>110</v>
      </c>
    </row>
    <row r="110" spans="2:10" ht="13.5" customHeight="1" x14ac:dyDescent="0.15">
      <c r="B110" s="11"/>
      <c r="C110" s="12" t="s">
        <v>111</v>
      </c>
      <c r="D110" s="12" t="s">
        <v>112</v>
      </c>
      <c r="E110" s="12" t="s">
        <v>113</v>
      </c>
      <c r="F110" s="12" t="s">
        <v>111</v>
      </c>
      <c r="G110" s="12" t="s">
        <v>112</v>
      </c>
      <c r="H110" s="12" t="s">
        <v>113</v>
      </c>
      <c r="I110" s="12" t="s">
        <v>490</v>
      </c>
      <c r="J110" s="13" t="s">
        <v>114</v>
      </c>
    </row>
    <row r="111" spans="2:10" ht="13.5" customHeight="1" x14ac:dyDescent="0.15">
      <c r="B111" s="14"/>
      <c r="C111" s="15"/>
      <c r="D111" s="16"/>
      <c r="E111" s="17">
        <f>+C111*D111*I119/1000</f>
        <v>0</v>
      </c>
      <c r="F111" s="18"/>
      <c r="G111" s="19"/>
      <c r="H111" s="17">
        <f>+F111*G111*I119/1000</f>
        <v>0</v>
      </c>
      <c r="I111" s="18"/>
      <c r="J111" s="20"/>
    </row>
    <row r="112" spans="2:10" ht="13.5" customHeight="1" x14ac:dyDescent="0.15">
      <c r="B112" s="4"/>
      <c r="C112" s="21"/>
      <c r="D112" s="22"/>
      <c r="E112" s="17">
        <f>+C112*D112*I120/1000</f>
        <v>0</v>
      </c>
      <c r="F112" s="23"/>
      <c r="G112" s="17"/>
      <c r="H112" s="17">
        <f>+F112*G112*I120/1000</f>
        <v>0</v>
      </c>
      <c r="I112" s="23"/>
      <c r="J112" s="24"/>
    </row>
    <row r="113" spans="2:10" ht="13.5" customHeight="1" thickBot="1" x14ac:dyDescent="0.2">
      <c r="B113" s="25" t="s">
        <v>36</v>
      </c>
      <c r="C113" s="26">
        <f t="shared" ref="C113:H113" si="0">SUM(C111:C112)</f>
        <v>0</v>
      </c>
      <c r="D113" s="26">
        <f t="shared" si="0"/>
        <v>0</v>
      </c>
      <c r="E113" s="27">
        <f t="shared" si="0"/>
        <v>0</v>
      </c>
      <c r="F113" s="28">
        <f t="shared" si="0"/>
        <v>0</v>
      </c>
      <c r="G113" s="28">
        <f t="shared" si="0"/>
        <v>0</v>
      </c>
      <c r="H113" s="27">
        <f t="shared" si="0"/>
        <v>0</v>
      </c>
      <c r="I113" s="28"/>
      <c r="J113" s="29"/>
    </row>
    <row r="114" spans="2:10" ht="13.5" customHeight="1" thickBot="1" x14ac:dyDescent="0.2">
      <c r="E114" s="1" t="s">
        <v>115</v>
      </c>
      <c r="H114" s="1" t="s">
        <v>116</v>
      </c>
    </row>
    <row r="115" spans="2:10" ht="13.5" customHeight="1" x14ac:dyDescent="0.15">
      <c r="H115" s="30"/>
      <c r="I115" s="31" t="s">
        <v>117</v>
      </c>
      <c r="J115" s="32" t="s">
        <v>118</v>
      </c>
    </row>
    <row r="116" spans="2:10" ht="13.5" customHeight="1" x14ac:dyDescent="0.15">
      <c r="H116" s="33" t="s">
        <v>119</v>
      </c>
      <c r="I116" s="12" t="s">
        <v>120</v>
      </c>
      <c r="J116" s="13"/>
    </row>
    <row r="117" spans="2:10" ht="13.5" customHeight="1" x14ac:dyDescent="0.15">
      <c r="H117" s="33" t="s">
        <v>491</v>
      </c>
      <c r="I117" s="12"/>
      <c r="J117" s="13" t="s">
        <v>492</v>
      </c>
    </row>
    <row r="118" spans="2:10" ht="13.5" customHeight="1" x14ac:dyDescent="0.15">
      <c r="H118" s="33" t="s">
        <v>113</v>
      </c>
      <c r="I118" s="34" t="s">
        <v>433</v>
      </c>
      <c r="J118" s="35" t="s">
        <v>121</v>
      </c>
    </row>
    <row r="119" spans="2:10" ht="13.5" customHeight="1" x14ac:dyDescent="0.15">
      <c r="H119" s="36">
        <f>+I111*J111*I119/1000</f>
        <v>0</v>
      </c>
      <c r="I119" s="37"/>
      <c r="J119" s="38"/>
    </row>
    <row r="120" spans="2:10" ht="13.5" customHeight="1" x14ac:dyDescent="0.15">
      <c r="H120" s="36">
        <f>+I112*J112*I120/1000</f>
        <v>0</v>
      </c>
      <c r="I120" s="37"/>
      <c r="J120" s="38"/>
    </row>
    <row r="121" spans="2:10" ht="13.5" customHeight="1" thickBot="1" x14ac:dyDescent="0.2">
      <c r="H121" s="39">
        <f>SUM(H119:H120)</f>
        <v>0</v>
      </c>
      <c r="I121" s="40">
        <f>SUM(I119:I120)</f>
        <v>0</v>
      </c>
      <c r="J121" s="41">
        <f>+E113+H113-H121</f>
        <v>0</v>
      </c>
    </row>
    <row r="122" spans="2:10" ht="13.5" customHeight="1" x14ac:dyDescent="0.15">
      <c r="H122" s="1" t="s">
        <v>122</v>
      </c>
    </row>
    <row r="123" spans="2:10" ht="13.5" customHeight="1" thickBot="1" x14ac:dyDescent="0.2">
      <c r="B123" s="1" t="s">
        <v>123</v>
      </c>
    </row>
    <row r="124" spans="2:10" ht="13.5" customHeight="1" x14ac:dyDescent="0.15">
      <c r="B124" s="6"/>
      <c r="C124" s="375" t="s">
        <v>124</v>
      </c>
      <c r="D124" s="376"/>
      <c r="E124" s="377"/>
      <c r="F124" s="375" t="s">
        <v>125</v>
      </c>
      <c r="G124" s="376"/>
      <c r="H124" s="377"/>
      <c r="I124" s="55" t="s">
        <v>126</v>
      </c>
      <c r="J124" s="46" t="s">
        <v>118</v>
      </c>
    </row>
    <row r="125" spans="2:10" ht="13.5" customHeight="1" x14ac:dyDescent="0.15">
      <c r="B125" s="77" t="s">
        <v>83</v>
      </c>
      <c r="C125" s="57" t="s">
        <v>127</v>
      </c>
      <c r="D125" s="57" t="s">
        <v>128</v>
      </c>
      <c r="E125" s="57" t="s">
        <v>99</v>
      </c>
      <c r="F125" s="57" t="s">
        <v>129</v>
      </c>
      <c r="G125" s="57" t="s">
        <v>130</v>
      </c>
      <c r="H125" s="57" t="s">
        <v>131</v>
      </c>
      <c r="I125" s="57" t="s">
        <v>120</v>
      </c>
      <c r="J125" s="49"/>
    </row>
    <row r="126" spans="2:10" ht="13.5" customHeight="1" x14ac:dyDescent="0.15">
      <c r="B126" s="77"/>
      <c r="C126" s="57" t="s">
        <v>132</v>
      </c>
      <c r="D126" s="57" t="s">
        <v>133</v>
      </c>
      <c r="E126" s="57" t="s">
        <v>493</v>
      </c>
      <c r="F126" s="57" t="s">
        <v>134</v>
      </c>
      <c r="G126" s="57" t="s">
        <v>110</v>
      </c>
      <c r="H126" s="57" t="s">
        <v>494</v>
      </c>
      <c r="I126" s="57"/>
      <c r="J126" s="49" t="s">
        <v>495</v>
      </c>
    </row>
    <row r="127" spans="2:10" ht="13.5" customHeight="1" x14ac:dyDescent="0.15">
      <c r="B127" s="77"/>
      <c r="C127" s="57" t="s">
        <v>135</v>
      </c>
      <c r="D127" s="57" t="s">
        <v>136</v>
      </c>
      <c r="E127" s="57" t="s">
        <v>53</v>
      </c>
      <c r="F127" s="57" t="s">
        <v>496</v>
      </c>
      <c r="G127" s="57" t="s">
        <v>137</v>
      </c>
      <c r="H127" s="57" t="s">
        <v>53</v>
      </c>
      <c r="I127" s="61" t="s">
        <v>497</v>
      </c>
      <c r="J127" s="53" t="s">
        <v>138</v>
      </c>
    </row>
    <row r="128" spans="2:10" ht="13.5" customHeight="1" x14ac:dyDescent="0.15">
      <c r="B128" s="14"/>
      <c r="C128" s="17"/>
      <c r="D128" s="17"/>
      <c r="E128" s="17">
        <f>C128*D128*I128/1000</f>
        <v>0</v>
      </c>
      <c r="F128" s="22"/>
      <c r="G128" s="17"/>
      <c r="H128" s="17">
        <f>+F128*G128*I128/1000</f>
        <v>0</v>
      </c>
      <c r="I128" s="37"/>
      <c r="J128" s="38"/>
    </row>
    <row r="129" spans="2:10" ht="13.5" customHeight="1" x14ac:dyDescent="0.15">
      <c r="B129" s="4"/>
      <c r="C129" s="17"/>
      <c r="D129" s="17"/>
      <c r="E129" s="17">
        <f>C129*D129*I129/1000</f>
        <v>0</v>
      </c>
      <c r="F129" s="22"/>
      <c r="G129" s="17"/>
      <c r="H129" s="17">
        <f>+F129*G129*I129/1000</f>
        <v>0</v>
      </c>
      <c r="I129" s="37"/>
      <c r="J129" s="38"/>
    </row>
    <row r="130" spans="2:10" ht="13.5" customHeight="1" thickBot="1" x14ac:dyDescent="0.2">
      <c r="B130" s="163" t="s">
        <v>90</v>
      </c>
      <c r="C130" s="28"/>
      <c r="D130" s="28"/>
      <c r="E130" s="27">
        <f>SUM(E128:E129)</f>
        <v>0</v>
      </c>
      <c r="F130" s="26"/>
      <c r="G130" s="28"/>
      <c r="H130" s="27">
        <f>SUM(H128:H129)</f>
        <v>0</v>
      </c>
      <c r="I130" s="40">
        <f>SUM(I128:I129)</f>
        <v>0</v>
      </c>
      <c r="J130" s="41">
        <f>+E130-H130</f>
        <v>0</v>
      </c>
    </row>
    <row r="131" spans="2:10" ht="13.5" customHeight="1" x14ac:dyDescent="0.15">
      <c r="E131" s="1" t="s">
        <v>139</v>
      </c>
      <c r="H131" s="1" t="s">
        <v>140</v>
      </c>
    </row>
    <row r="132" spans="2:10" ht="13.5" customHeight="1" x14ac:dyDescent="0.15">
      <c r="F132" s="42"/>
    </row>
    <row r="133" spans="2:10" ht="13.5" customHeight="1" thickBot="1" x14ac:dyDescent="0.2">
      <c r="B133" s="1" t="s">
        <v>250</v>
      </c>
    </row>
    <row r="134" spans="2:10" ht="13.5" customHeight="1" x14ac:dyDescent="0.15">
      <c r="B134" s="6"/>
      <c r="C134" s="375" t="s">
        <v>141</v>
      </c>
      <c r="D134" s="376"/>
      <c r="E134" s="377"/>
      <c r="F134" s="375" t="s">
        <v>142</v>
      </c>
      <c r="G134" s="376"/>
      <c r="H134" s="377"/>
      <c r="I134" s="55" t="s">
        <v>126</v>
      </c>
      <c r="J134" s="46" t="s">
        <v>118</v>
      </c>
    </row>
    <row r="135" spans="2:10" ht="13.5" customHeight="1" x14ac:dyDescent="0.15">
      <c r="B135" s="11" t="s">
        <v>96</v>
      </c>
      <c r="C135" s="57" t="s">
        <v>143</v>
      </c>
      <c r="D135" s="57" t="s">
        <v>144</v>
      </c>
      <c r="E135" s="57" t="s">
        <v>99</v>
      </c>
      <c r="F135" s="57" t="s">
        <v>145</v>
      </c>
      <c r="G135" s="57" t="s">
        <v>146</v>
      </c>
      <c r="H135" s="57" t="s">
        <v>147</v>
      </c>
      <c r="I135" s="57" t="s">
        <v>148</v>
      </c>
      <c r="J135" s="49"/>
    </row>
    <row r="136" spans="2:10" ht="13.5" customHeight="1" x14ac:dyDescent="0.15">
      <c r="B136" s="11"/>
      <c r="C136" s="57"/>
      <c r="D136" s="57" t="s">
        <v>149</v>
      </c>
      <c r="E136" s="57" t="s">
        <v>498</v>
      </c>
      <c r="F136" s="57"/>
      <c r="G136" s="57" t="s">
        <v>150</v>
      </c>
      <c r="H136" s="57" t="s">
        <v>499</v>
      </c>
      <c r="I136" s="57"/>
      <c r="J136" s="49" t="s">
        <v>500</v>
      </c>
    </row>
    <row r="137" spans="2:10" ht="13.5" customHeight="1" x14ac:dyDescent="0.15">
      <c r="B137" s="96"/>
      <c r="C137" s="57" t="s">
        <v>501</v>
      </c>
      <c r="D137" s="57" t="s">
        <v>151</v>
      </c>
      <c r="E137" s="57" t="s">
        <v>53</v>
      </c>
      <c r="F137" s="57" t="s">
        <v>502</v>
      </c>
      <c r="G137" s="57" t="s">
        <v>152</v>
      </c>
      <c r="H137" s="57" t="s">
        <v>153</v>
      </c>
      <c r="I137" s="61" t="s">
        <v>454</v>
      </c>
      <c r="J137" s="53" t="s">
        <v>138</v>
      </c>
    </row>
    <row r="138" spans="2:10" ht="13.5" customHeight="1" x14ac:dyDescent="0.15">
      <c r="B138" s="54"/>
      <c r="C138" s="19"/>
      <c r="D138" s="19"/>
      <c r="E138" s="17">
        <f>C138*D138*I138/1000</f>
        <v>0</v>
      </c>
      <c r="F138" s="16"/>
      <c r="G138" s="19"/>
      <c r="H138" s="17">
        <f>+F138*G138*I138/1000</f>
        <v>0</v>
      </c>
      <c r="I138" s="166"/>
      <c r="J138" s="38"/>
    </row>
    <row r="139" spans="2:10" ht="13.5" customHeight="1" x14ac:dyDescent="0.15">
      <c r="B139" s="54"/>
      <c r="C139" s="19"/>
      <c r="D139" s="19"/>
      <c r="E139" s="17">
        <f>C139*D139*I139/1000</f>
        <v>0</v>
      </c>
      <c r="F139" s="16"/>
      <c r="G139" s="19"/>
      <c r="H139" s="17">
        <f>+F139*G139*I139/1000</f>
        <v>0</v>
      </c>
      <c r="I139" s="166"/>
      <c r="J139" s="38"/>
    </row>
    <row r="140" spans="2:10" ht="13.5" customHeight="1" thickBot="1" x14ac:dyDescent="0.2">
      <c r="B140" s="25" t="s">
        <v>36</v>
      </c>
      <c r="C140" s="28"/>
      <c r="D140" s="28"/>
      <c r="E140" s="27">
        <f>SUM(E138:E139)</f>
        <v>0</v>
      </c>
      <c r="F140" s="26"/>
      <c r="G140" s="28"/>
      <c r="H140" s="27">
        <f>SUM(H138:H139)</f>
        <v>0</v>
      </c>
      <c r="I140" s="40">
        <f>SUM(I138:I138)</f>
        <v>0</v>
      </c>
      <c r="J140" s="41">
        <f>+E140-H140</f>
        <v>0</v>
      </c>
    </row>
    <row r="141" spans="2:10" ht="13.5" customHeight="1" x14ac:dyDescent="0.15">
      <c r="E141" s="1" t="s">
        <v>139</v>
      </c>
      <c r="H141" s="1" t="s">
        <v>140</v>
      </c>
    </row>
    <row r="142" spans="2:10" ht="13.5" customHeight="1" x14ac:dyDescent="0.15">
      <c r="F142" s="42"/>
    </row>
    <row r="143" spans="2:10" ht="13.5" customHeight="1" thickBot="1" x14ac:dyDescent="0.2">
      <c r="B143" s="1" t="s">
        <v>538</v>
      </c>
    </row>
    <row r="144" spans="2:10" ht="13.5" customHeight="1" thickBot="1" x14ac:dyDescent="0.2">
      <c r="C144" s="167" t="s">
        <v>154</v>
      </c>
      <c r="D144" s="168"/>
      <c r="E144" s="169"/>
    </row>
    <row r="145" spans="2:10" ht="13.5" customHeight="1" x14ac:dyDescent="0.15">
      <c r="C145" s="43"/>
      <c r="D145" s="43"/>
      <c r="E145" s="43"/>
      <c r="I145" s="170"/>
    </row>
    <row r="146" spans="2:10" ht="13.5" customHeight="1" thickBot="1" x14ac:dyDescent="0.2">
      <c r="B146" s="1" t="s">
        <v>540</v>
      </c>
    </row>
    <row r="147" spans="2:10" ht="13.5" customHeight="1" x14ac:dyDescent="0.15">
      <c r="B147" s="125" t="s">
        <v>155</v>
      </c>
      <c r="C147" s="55" t="s">
        <v>418</v>
      </c>
      <c r="D147" s="55" t="s">
        <v>156</v>
      </c>
      <c r="E147" s="83" t="s">
        <v>157</v>
      </c>
      <c r="F147" s="55" t="s">
        <v>158</v>
      </c>
      <c r="G147" s="55" t="s">
        <v>159</v>
      </c>
      <c r="H147" s="93" t="s">
        <v>160</v>
      </c>
      <c r="I147" s="55" t="s">
        <v>161</v>
      </c>
      <c r="J147" s="46" t="s">
        <v>4</v>
      </c>
    </row>
    <row r="148" spans="2:10" ht="13.5" customHeight="1" x14ac:dyDescent="0.15">
      <c r="B148" s="47" t="s">
        <v>10</v>
      </c>
      <c r="C148" s="57" t="s">
        <v>162</v>
      </c>
      <c r="D148" s="57" t="s">
        <v>163</v>
      </c>
      <c r="E148" s="84" t="s">
        <v>164</v>
      </c>
      <c r="F148" s="57" t="s">
        <v>165</v>
      </c>
      <c r="G148" s="57" t="s">
        <v>166</v>
      </c>
      <c r="H148" s="95" t="s">
        <v>167</v>
      </c>
      <c r="I148" s="57" t="s">
        <v>168</v>
      </c>
      <c r="J148" s="49" t="s">
        <v>435</v>
      </c>
    </row>
    <row r="149" spans="2:10" ht="13.5" customHeight="1" x14ac:dyDescent="0.15">
      <c r="B149" s="77"/>
      <c r="C149" s="57" t="s">
        <v>169</v>
      </c>
      <c r="D149" s="57" t="s">
        <v>503</v>
      </c>
      <c r="E149" s="84" t="s">
        <v>436</v>
      </c>
      <c r="F149" s="57"/>
      <c r="G149" s="57"/>
      <c r="H149" s="95" t="s">
        <v>170</v>
      </c>
      <c r="I149" s="57" t="s">
        <v>504</v>
      </c>
      <c r="J149" s="49" t="s">
        <v>505</v>
      </c>
    </row>
    <row r="150" spans="2:10" ht="13.5" customHeight="1" x14ac:dyDescent="0.15">
      <c r="B150" s="77"/>
      <c r="C150" s="61" t="s">
        <v>171</v>
      </c>
      <c r="D150" s="61" t="s">
        <v>33</v>
      </c>
      <c r="E150" s="60" t="s">
        <v>66</v>
      </c>
      <c r="F150" s="61" t="s">
        <v>506</v>
      </c>
      <c r="G150" s="61" t="s">
        <v>506</v>
      </c>
      <c r="H150" s="116" t="s">
        <v>507</v>
      </c>
      <c r="I150" s="61" t="s">
        <v>66</v>
      </c>
      <c r="J150" s="53" t="s">
        <v>66</v>
      </c>
    </row>
    <row r="151" spans="2:10" s="173" customFormat="1" ht="13.5" customHeight="1" x14ac:dyDescent="0.15">
      <c r="B151" s="171" t="s">
        <v>172</v>
      </c>
      <c r="C151" s="22"/>
      <c r="D151" s="22"/>
      <c r="E151" s="105">
        <f>C151*10*D151/1000</f>
        <v>0</v>
      </c>
      <c r="F151" s="22"/>
      <c r="G151" s="22"/>
      <c r="H151" s="172">
        <f>+C151-F151+G151</f>
        <v>0</v>
      </c>
      <c r="I151" s="22">
        <f>D151*10*H151/1000</f>
        <v>0</v>
      </c>
      <c r="J151" s="104"/>
    </row>
    <row r="152" spans="2:10" s="173" customFormat="1" ht="13.5" customHeight="1" x14ac:dyDescent="0.15">
      <c r="B152" s="171" t="s">
        <v>508</v>
      </c>
      <c r="C152" s="22"/>
      <c r="D152" s="22"/>
      <c r="E152" s="105">
        <f>C152*10*D152/1000</f>
        <v>0</v>
      </c>
      <c r="F152" s="22"/>
      <c r="G152" s="22"/>
      <c r="H152" s="172">
        <f>+C152-F152+G152</f>
        <v>0</v>
      </c>
      <c r="I152" s="22">
        <f>D152*10*H152/1000</f>
        <v>0</v>
      </c>
      <c r="J152" s="104"/>
    </row>
    <row r="153" spans="2:10" s="173" customFormat="1" ht="13.5" customHeight="1" x14ac:dyDescent="0.15">
      <c r="B153" s="171" t="s">
        <v>509</v>
      </c>
      <c r="C153" s="22"/>
      <c r="D153" s="22"/>
      <c r="E153" s="105">
        <f>C153*10*D153/1000</f>
        <v>0</v>
      </c>
      <c r="F153" s="22"/>
      <c r="G153" s="22"/>
      <c r="H153" s="172">
        <f>+C153-F153+G153</f>
        <v>0</v>
      </c>
      <c r="I153" s="22">
        <f>D153*10*H153/1000</f>
        <v>0</v>
      </c>
      <c r="J153" s="104"/>
    </row>
    <row r="154" spans="2:10" s="173" customFormat="1" ht="13.5" customHeight="1" x14ac:dyDescent="0.15">
      <c r="B154" s="171" t="s">
        <v>173</v>
      </c>
      <c r="C154" s="22"/>
      <c r="D154" s="22"/>
      <c r="E154" s="105">
        <f>C154*10*D154/1000</f>
        <v>0</v>
      </c>
      <c r="F154" s="22"/>
      <c r="G154" s="22"/>
      <c r="H154" s="172">
        <f>+C154-F154+G154</f>
        <v>0</v>
      </c>
      <c r="I154" s="22">
        <f>D154*10*H154/1000</f>
        <v>0</v>
      </c>
      <c r="J154" s="104"/>
    </row>
    <row r="155" spans="2:10" s="173" customFormat="1" ht="13.5" customHeight="1" thickBot="1" x14ac:dyDescent="0.2">
      <c r="B155" s="174" t="s">
        <v>17</v>
      </c>
      <c r="C155" s="26"/>
      <c r="D155" s="26"/>
      <c r="E155" s="64">
        <f>SUM(E151:E154)</f>
        <v>0</v>
      </c>
      <c r="F155" s="64">
        <f>SUM(F151:F154)</f>
        <v>0</v>
      </c>
      <c r="G155" s="64">
        <f>SUM(G151:G154)</f>
        <v>0</v>
      </c>
      <c r="H155" s="175"/>
      <c r="I155" s="64">
        <f>SUM(I151:I154)</f>
        <v>0</v>
      </c>
      <c r="J155" s="41">
        <f>IF(E17="-",-I155,E155*E17-I155)</f>
        <v>0</v>
      </c>
    </row>
    <row r="156" spans="2:10" ht="13.5" customHeight="1" x14ac:dyDescent="0.15">
      <c r="E156" s="1" t="s">
        <v>174</v>
      </c>
      <c r="I156" s="43" t="s">
        <v>175</v>
      </c>
    </row>
    <row r="157" spans="2:10" ht="13.5" customHeight="1" x14ac:dyDescent="0.15">
      <c r="I157" s="43"/>
    </row>
    <row r="158" spans="2:10" ht="13.5" customHeight="1" thickBot="1" x14ac:dyDescent="0.2">
      <c r="B158" s="1" t="s">
        <v>541</v>
      </c>
      <c r="C158" s="43"/>
      <c r="D158" s="43"/>
    </row>
    <row r="159" spans="2:10" ht="13.5" customHeight="1" x14ac:dyDescent="0.15">
      <c r="B159" s="125" t="s">
        <v>155</v>
      </c>
      <c r="C159" s="55" t="s">
        <v>418</v>
      </c>
      <c r="D159" s="55" t="s">
        <v>156</v>
      </c>
      <c r="E159" s="83" t="s">
        <v>79</v>
      </c>
      <c r="F159" s="93" t="s">
        <v>176</v>
      </c>
      <c r="G159" s="55" t="s">
        <v>177</v>
      </c>
      <c r="H159" s="46" t="s">
        <v>4</v>
      </c>
      <c r="I159" s="94"/>
      <c r="J159" s="43"/>
    </row>
    <row r="160" spans="2:10" ht="13.5" customHeight="1" x14ac:dyDescent="0.15">
      <c r="B160" s="47" t="s">
        <v>10</v>
      </c>
      <c r="C160" s="57" t="s">
        <v>162</v>
      </c>
      <c r="D160" s="57" t="s">
        <v>163</v>
      </c>
      <c r="E160" s="176" t="s">
        <v>178</v>
      </c>
      <c r="F160" s="95" t="s">
        <v>179</v>
      </c>
      <c r="G160" s="57" t="s">
        <v>178</v>
      </c>
      <c r="H160" s="49"/>
      <c r="I160" s="43"/>
      <c r="J160" s="43"/>
    </row>
    <row r="161" spans="2:14" ht="13.5" customHeight="1" x14ac:dyDescent="0.15">
      <c r="B161" s="77"/>
      <c r="C161" s="57" t="s">
        <v>169</v>
      </c>
      <c r="D161" s="57" t="s">
        <v>503</v>
      </c>
      <c r="E161" s="84" t="s">
        <v>436</v>
      </c>
      <c r="F161" s="95" t="s">
        <v>180</v>
      </c>
      <c r="G161" s="57" t="s">
        <v>510</v>
      </c>
      <c r="H161" s="49" t="s">
        <v>511</v>
      </c>
      <c r="I161" s="43"/>
      <c r="J161" s="43"/>
    </row>
    <row r="162" spans="2:14" ht="13.5" customHeight="1" x14ac:dyDescent="0.15">
      <c r="B162" s="77"/>
      <c r="C162" s="61" t="s">
        <v>181</v>
      </c>
      <c r="D162" s="61" t="s">
        <v>33</v>
      </c>
      <c r="E162" s="60" t="s">
        <v>89</v>
      </c>
      <c r="F162" s="116" t="s">
        <v>512</v>
      </c>
      <c r="G162" s="61" t="s">
        <v>66</v>
      </c>
      <c r="H162" s="53" t="s">
        <v>66</v>
      </c>
      <c r="I162" s="43"/>
      <c r="J162" s="43"/>
    </row>
    <row r="163" spans="2:14" ht="13.5" customHeight="1" x14ac:dyDescent="0.15">
      <c r="B163" s="54" t="s">
        <v>172</v>
      </c>
      <c r="C163" s="37"/>
      <c r="D163" s="22"/>
      <c r="E163" s="105">
        <f>C163*10*D163/1000</f>
        <v>0</v>
      </c>
      <c r="F163" s="172"/>
      <c r="G163" s="22">
        <f>F163*D163*10/1000</f>
        <v>0</v>
      </c>
      <c r="H163" s="104"/>
      <c r="I163" s="43"/>
      <c r="J163" s="43"/>
    </row>
    <row r="164" spans="2:14" ht="13.5" customHeight="1" x14ac:dyDescent="0.15">
      <c r="B164" s="54" t="s">
        <v>508</v>
      </c>
      <c r="C164" s="37"/>
      <c r="D164" s="22"/>
      <c r="E164" s="105">
        <f>C164*10*D164/1000</f>
        <v>0</v>
      </c>
      <c r="F164" s="172"/>
      <c r="G164" s="22">
        <f>F164*D164*10/1000</f>
        <v>0</v>
      </c>
      <c r="H164" s="104"/>
      <c r="I164" s="43"/>
      <c r="J164" s="43"/>
    </row>
    <row r="165" spans="2:14" ht="13.5" customHeight="1" x14ac:dyDescent="0.15">
      <c r="B165" s="54" t="s">
        <v>509</v>
      </c>
      <c r="C165" s="37"/>
      <c r="D165" s="22"/>
      <c r="E165" s="105">
        <f>C165*10*D165/1000</f>
        <v>0</v>
      </c>
      <c r="F165" s="172"/>
      <c r="G165" s="22">
        <f>F165*D165*10/1000</f>
        <v>0</v>
      </c>
      <c r="H165" s="104"/>
      <c r="I165" s="43"/>
      <c r="J165" s="43"/>
    </row>
    <row r="166" spans="2:14" ht="13.5" customHeight="1" x14ac:dyDescent="0.15">
      <c r="B166" s="54" t="s">
        <v>173</v>
      </c>
      <c r="C166" s="37"/>
      <c r="D166" s="22"/>
      <c r="E166" s="105">
        <f>C166*10*D166/1000</f>
        <v>0</v>
      </c>
      <c r="F166" s="172"/>
      <c r="G166" s="22">
        <f>F166*D166*10/1000</f>
        <v>0</v>
      </c>
      <c r="H166" s="104"/>
      <c r="I166" s="43"/>
      <c r="J166" s="43"/>
    </row>
    <row r="167" spans="2:14" ht="13.5" customHeight="1" thickBot="1" x14ac:dyDescent="0.2">
      <c r="B167" s="107" t="s">
        <v>17</v>
      </c>
      <c r="C167" s="177"/>
      <c r="D167" s="26"/>
      <c r="E167" s="64">
        <f>SUM(E163:E166)</f>
        <v>0</v>
      </c>
      <c r="F167" s="175"/>
      <c r="G167" s="65">
        <f>SUM(G163:G166)</f>
        <v>0</v>
      </c>
      <c r="H167" s="41">
        <f>IF(E17="-",-G167,E167*E17-G167)</f>
        <v>0</v>
      </c>
      <c r="I167" s="43"/>
      <c r="J167" s="43"/>
    </row>
    <row r="168" spans="2:14" ht="20.25" customHeight="1" x14ac:dyDescent="0.15">
      <c r="E168" s="178" t="s">
        <v>182</v>
      </c>
      <c r="F168" s="178"/>
      <c r="G168" s="1" t="s">
        <v>183</v>
      </c>
    </row>
    <row r="169" spans="2:14" ht="10.5" customHeight="1" x14ac:dyDescent="0.15">
      <c r="B169" s="43"/>
      <c r="C169" s="43"/>
      <c r="D169" s="43"/>
    </row>
    <row r="170" spans="2:14" ht="12.75" thickBot="1" x14ac:dyDescent="0.2">
      <c r="B170" s="1" t="s">
        <v>542</v>
      </c>
      <c r="I170" s="1" t="s">
        <v>184</v>
      </c>
    </row>
    <row r="171" spans="2:14" x14ac:dyDescent="0.15">
      <c r="B171" s="154" t="s">
        <v>543</v>
      </c>
      <c r="C171" s="8"/>
      <c r="D171" s="8"/>
      <c r="E171" s="8"/>
      <c r="F171" s="8"/>
      <c r="G171" s="8"/>
      <c r="H171" s="9"/>
      <c r="I171" s="156">
        <f>+D92</f>
        <v>0</v>
      </c>
      <c r="J171" s="43"/>
      <c r="K171" s="43"/>
      <c r="L171" s="43"/>
      <c r="M171" s="43"/>
      <c r="N171" s="43"/>
    </row>
    <row r="172" spans="2:14" x14ac:dyDescent="0.15">
      <c r="B172" s="4" t="s">
        <v>544</v>
      </c>
      <c r="C172" s="179"/>
      <c r="D172" s="179"/>
      <c r="E172" s="179"/>
      <c r="F172" s="179"/>
      <c r="G172" s="179"/>
      <c r="H172" s="5"/>
      <c r="I172" s="2">
        <f>+H102</f>
        <v>0</v>
      </c>
      <c r="J172" s="43"/>
      <c r="K172" s="43"/>
      <c r="L172" s="43"/>
      <c r="M172" s="43"/>
      <c r="N172" s="42"/>
    </row>
    <row r="173" spans="2:14" x14ac:dyDescent="0.15">
      <c r="B173" s="4" t="s">
        <v>545</v>
      </c>
      <c r="C173" s="179"/>
      <c r="D173" s="179"/>
      <c r="E173" s="179"/>
      <c r="F173" s="179"/>
      <c r="G173" s="179"/>
      <c r="H173" s="5"/>
      <c r="I173" s="2">
        <f>+J130+J140</f>
        <v>0</v>
      </c>
      <c r="J173" s="43"/>
      <c r="K173" s="43"/>
      <c r="L173" s="43"/>
      <c r="M173" s="43"/>
      <c r="N173" s="43"/>
    </row>
    <row r="174" spans="2:14" x14ac:dyDescent="0.15">
      <c r="B174" s="4" t="s">
        <v>537</v>
      </c>
      <c r="C174" s="179"/>
      <c r="D174" s="179"/>
      <c r="E174" s="179"/>
      <c r="F174" s="179"/>
      <c r="G174" s="179"/>
      <c r="H174" s="5"/>
      <c r="I174" s="2">
        <f>J155+H167</f>
        <v>0</v>
      </c>
      <c r="J174" s="43"/>
      <c r="K174" s="43"/>
      <c r="L174" s="43"/>
      <c r="M174" s="43"/>
      <c r="N174" s="43"/>
    </row>
    <row r="175" spans="2:14" ht="13.5" customHeight="1" thickBot="1" x14ac:dyDescent="0.2">
      <c r="B175" s="74"/>
      <c r="C175" s="180"/>
      <c r="D175" s="180" t="s">
        <v>185</v>
      </c>
      <c r="E175" s="180"/>
      <c r="F175" s="180"/>
      <c r="G175" s="180"/>
      <c r="H175" s="181"/>
      <c r="I175" s="41">
        <f>SUM(I171:I174)</f>
        <v>0</v>
      </c>
      <c r="J175" s="43"/>
      <c r="K175" s="43"/>
      <c r="L175" s="43"/>
      <c r="M175" s="43"/>
      <c r="N175" s="43"/>
    </row>
    <row r="176" spans="2:14" ht="7.5" customHeight="1" x14ac:dyDescent="0.15">
      <c r="B176" s="43"/>
      <c r="C176" s="43"/>
      <c r="D176" s="43"/>
    </row>
    <row r="177" spans="2:13" ht="13.5" customHeight="1" x14ac:dyDescent="0.15">
      <c r="B177" s="1" t="s">
        <v>546</v>
      </c>
    </row>
    <row r="178" spans="2:13" ht="13.5" customHeight="1" thickBot="1" x14ac:dyDescent="0.2">
      <c r="B178" s="1" t="s">
        <v>232</v>
      </c>
    </row>
    <row r="179" spans="2:13" ht="13.5" customHeight="1" x14ac:dyDescent="0.15">
      <c r="B179" s="125"/>
      <c r="C179" s="55" t="s">
        <v>186</v>
      </c>
      <c r="D179" s="55" t="s">
        <v>187</v>
      </c>
      <c r="E179" s="55" t="s">
        <v>188</v>
      </c>
      <c r="F179" s="55" t="s">
        <v>80</v>
      </c>
      <c r="G179" s="55" t="s">
        <v>177</v>
      </c>
      <c r="H179" s="55" t="s">
        <v>189</v>
      </c>
      <c r="I179" s="46" t="s">
        <v>82</v>
      </c>
      <c r="J179" s="94"/>
      <c r="K179" s="43"/>
      <c r="L179" s="43"/>
      <c r="M179" s="43"/>
    </row>
    <row r="180" spans="2:13" ht="13.5" customHeight="1" x14ac:dyDescent="0.15">
      <c r="B180" s="77" t="s">
        <v>83</v>
      </c>
      <c r="C180" s="57" t="s">
        <v>190</v>
      </c>
      <c r="D180" s="57"/>
      <c r="E180" s="57" t="s">
        <v>191</v>
      </c>
      <c r="F180" s="57" t="s">
        <v>192</v>
      </c>
      <c r="G180" s="57" t="s">
        <v>193</v>
      </c>
      <c r="H180" s="57" t="s">
        <v>194</v>
      </c>
      <c r="I180" s="49" t="s">
        <v>435</v>
      </c>
      <c r="J180" s="43"/>
      <c r="K180" s="43"/>
      <c r="L180" s="43"/>
      <c r="M180" s="43"/>
    </row>
    <row r="181" spans="2:13" ht="13.5" customHeight="1" x14ac:dyDescent="0.15">
      <c r="B181" s="77"/>
      <c r="C181" s="57" t="s">
        <v>445</v>
      </c>
      <c r="D181" s="79"/>
      <c r="E181" s="57" t="s">
        <v>436</v>
      </c>
      <c r="F181" s="57"/>
      <c r="G181" s="57"/>
      <c r="H181" s="57" t="s">
        <v>513</v>
      </c>
      <c r="I181" s="49" t="s">
        <v>514</v>
      </c>
      <c r="J181" s="43"/>
      <c r="K181" s="43"/>
      <c r="L181" s="43"/>
      <c r="M181" s="43"/>
    </row>
    <row r="182" spans="2:13" ht="13.5" customHeight="1" x14ac:dyDescent="0.15">
      <c r="B182" s="77"/>
      <c r="C182" s="57" t="s">
        <v>515</v>
      </c>
      <c r="D182" s="182" t="s">
        <v>195</v>
      </c>
      <c r="E182" s="57" t="s">
        <v>196</v>
      </c>
      <c r="F182" s="57" t="s">
        <v>197</v>
      </c>
      <c r="G182" s="57" t="s">
        <v>197</v>
      </c>
      <c r="H182" s="57" t="s">
        <v>197</v>
      </c>
      <c r="I182" s="49" t="s">
        <v>66</v>
      </c>
      <c r="J182" s="43"/>
      <c r="K182" s="43"/>
      <c r="L182" s="43"/>
      <c r="M182" s="43"/>
    </row>
    <row r="183" spans="2:13" ht="13.5" customHeight="1" x14ac:dyDescent="0.15">
      <c r="B183" s="77"/>
      <c r="C183" s="57"/>
      <c r="D183" s="182" t="s">
        <v>449</v>
      </c>
      <c r="E183" s="182" t="s">
        <v>449</v>
      </c>
      <c r="F183" s="182" t="s">
        <v>449</v>
      </c>
      <c r="G183" s="182" t="s">
        <v>449</v>
      </c>
      <c r="H183" s="182" t="s">
        <v>449</v>
      </c>
      <c r="I183" s="53"/>
      <c r="J183" s="43"/>
      <c r="K183" s="43"/>
      <c r="L183" s="43"/>
      <c r="M183" s="43"/>
    </row>
    <row r="184" spans="2:13" ht="13.5" customHeight="1" x14ac:dyDescent="0.15">
      <c r="B184" s="14"/>
      <c r="C184" s="183"/>
      <c r="D184" s="184"/>
      <c r="E184" s="185">
        <f>C184*10*D184</f>
        <v>0</v>
      </c>
      <c r="F184" s="186"/>
      <c r="G184" s="186"/>
      <c r="H184" s="73">
        <f>G184-F184</f>
        <v>0</v>
      </c>
      <c r="I184" s="2">
        <f>+E184*H184/1000</f>
        <v>0</v>
      </c>
      <c r="J184" s="43"/>
      <c r="K184" s="43"/>
      <c r="L184" s="42"/>
      <c r="M184" s="187"/>
    </row>
    <row r="185" spans="2:13" ht="13.5" customHeight="1" x14ac:dyDescent="0.15">
      <c r="B185" s="14"/>
      <c r="C185" s="183"/>
      <c r="D185" s="184"/>
      <c r="E185" s="185">
        <f>C185*10*D185</f>
        <v>0</v>
      </c>
      <c r="F185" s="186"/>
      <c r="G185" s="186"/>
      <c r="H185" s="73">
        <f>G185-F185</f>
        <v>0</v>
      </c>
      <c r="I185" s="2">
        <f>+E185*H185/1000</f>
        <v>0</v>
      </c>
      <c r="J185" s="43"/>
      <c r="K185" s="43"/>
      <c r="L185" s="42"/>
      <c r="M185" s="187"/>
    </row>
    <row r="186" spans="2:13" ht="13.5" customHeight="1" x14ac:dyDescent="0.15">
      <c r="B186" s="54"/>
      <c r="C186" s="183"/>
      <c r="D186" s="184"/>
      <c r="E186" s="185">
        <f>C186*10*D186</f>
        <v>0</v>
      </c>
      <c r="F186" s="186"/>
      <c r="G186" s="186"/>
      <c r="H186" s="73">
        <f>G186-F186</f>
        <v>0</v>
      </c>
      <c r="I186" s="2">
        <f>+E186*H186/1000</f>
        <v>0</v>
      </c>
      <c r="J186" s="43"/>
      <c r="K186" s="43"/>
      <c r="L186" s="42"/>
      <c r="M186" s="187"/>
    </row>
    <row r="187" spans="2:13" ht="13.5" customHeight="1" thickBot="1" x14ac:dyDescent="0.2">
      <c r="B187" s="25" t="s">
        <v>36</v>
      </c>
      <c r="C187" s="188">
        <f>SUM(C184:C186)</f>
        <v>0</v>
      </c>
      <c r="D187" s="189"/>
      <c r="E187" s="65">
        <f>SUM(E184:E186)</f>
        <v>0</v>
      </c>
      <c r="F187" s="26"/>
      <c r="G187" s="26"/>
      <c r="H187" s="65">
        <f>SUM(H184:H186)</f>
        <v>0</v>
      </c>
      <c r="I187" s="41">
        <f>SUM(I184:I186)</f>
        <v>0</v>
      </c>
      <c r="J187" s="43"/>
      <c r="K187" s="43"/>
      <c r="L187" s="43"/>
      <c r="M187" s="43"/>
    </row>
    <row r="188" spans="2:13" ht="13.5" customHeight="1" thickBot="1" x14ac:dyDescent="0.2">
      <c r="B188" s="43"/>
      <c r="C188" s="42"/>
      <c r="D188" s="42"/>
      <c r="E188" s="42"/>
      <c r="F188" s="42"/>
      <c r="G188" s="42"/>
      <c r="H188" s="42"/>
      <c r="I188" s="42"/>
      <c r="J188" s="43"/>
      <c r="K188" s="43"/>
      <c r="L188" s="43"/>
      <c r="M188" s="43"/>
    </row>
    <row r="189" spans="2:13" ht="13.5" customHeight="1" x14ac:dyDescent="0.15">
      <c r="B189" s="6" t="s">
        <v>198</v>
      </c>
      <c r="C189" s="190"/>
      <c r="D189" s="378"/>
      <c r="E189" s="379"/>
      <c r="F189" s="379"/>
      <c r="G189" s="380"/>
      <c r="H189" s="42"/>
      <c r="I189" s="42"/>
      <c r="J189" s="43"/>
      <c r="K189" s="43"/>
      <c r="L189" s="43"/>
      <c r="M189" s="43"/>
    </row>
    <row r="190" spans="2:13" ht="13.5" customHeight="1" x14ac:dyDescent="0.15">
      <c r="B190" s="11" t="s">
        <v>199</v>
      </c>
      <c r="C190" s="191"/>
      <c r="D190" s="381"/>
      <c r="E190" s="382"/>
      <c r="F190" s="382"/>
      <c r="G190" s="383"/>
      <c r="H190" s="42"/>
      <c r="I190" s="42"/>
      <c r="J190" s="43"/>
      <c r="K190" s="43"/>
      <c r="L190" s="43"/>
      <c r="M190" s="43"/>
    </row>
    <row r="191" spans="2:13" ht="13.5" customHeight="1" thickBot="1" x14ac:dyDescent="0.2">
      <c r="B191" s="192"/>
      <c r="C191" s="193"/>
      <c r="D191" s="384"/>
      <c r="E191" s="385"/>
      <c r="F191" s="385"/>
      <c r="G191" s="386"/>
      <c r="H191" s="42"/>
      <c r="I191" s="42"/>
      <c r="J191" s="43"/>
      <c r="K191" s="43"/>
      <c r="L191" s="43"/>
      <c r="M191" s="43"/>
    </row>
    <row r="192" spans="2:13" ht="13.5" customHeight="1" thickBot="1" x14ac:dyDescent="0.2">
      <c r="B192" s="43"/>
      <c r="C192" s="42"/>
      <c r="D192" s="42"/>
      <c r="E192" s="42"/>
      <c r="F192" s="43"/>
      <c r="G192" s="43"/>
      <c r="H192" s="42"/>
      <c r="I192" s="42"/>
      <c r="J192" s="43"/>
      <c r="K192" s="43"/>
      <c r="L192" s="43"/>
      <c r="M192" s="43"/>
    </row>
    <row r="193" spans="2:13" ht="13.5" customHeight="1" x14ac:dyDescent="0.15">
      <c r="B193" s="6" t="s">
        <v>200</v>
      </c>
      <c r="C193" s="190"/>
      <c r="D193" s="378"/>
      <c r="E193" s="379"/>
      <c r="F193" s="379"/>
      <c r="G193" s="380"/>
      <c r="H193" s="42"/>
      <c r="J193" s="43"/>
      <c r="K193" s="43" t="s">
        <v>516</v>
      </c>
      <c r="L193" s="43"/>
      <c r="M193" s="43"/>
    </row>
    <row r="194" spans="2:13" ht="13.5" customHeight="1" x14ac:dyDescent="0.15">
      <c r="B194" s="11" t="s">
        <v>201</v>
      </c>
      <c r="C194" s="191"/>
      <c r="D194" s="381"/>
      <c r="E194" s="382"/>
      <c r="F194" s="382"/>
      <c r="G194" s="383"/>
      <c r="H194" s="42"/>
      <c r="K194" s="43"/>
      <c r="L194" s="43"/>
      <c r="M194" s="43"/>
    </row>
    <row r="195" spans="2:13" ht="13.5" customHeight="1" thickBot="1" x14ac:dyDescent="0.2">
      <c r="B195" s="192"/>
      <c r="C195" s="193"/>
      <c r="D195" s="384"/>
      <c r="E195" s="385"/>
      <c r="F195" s="385"/>
      <c r="G195" s="386"/>
      <c r="H195" s="42"/>
      <c r="K195" s="43"/>
      <c r="L195" s="43"/>
      <c r="M195" s="43"/>
    </row>
    <row r="196" spans="2:13" ht="13.5" customHeight="1" x14ac:dyDescent="0.15">
      <c r="F196" s="42"/>
    </row>
    <row r="197" spans="2:13" ht="13.5" customHeight="1" x14ac:dyDescent="0.15">
      <c r="B197" s="1" t="s">
        <v>547</v>
      </c>
    </row>
    <row r="198" spans="2:13" ht="13.5" customHeight="1" thickBot="1" x14ac:dyDescent="0.2">
      <c r="B198" s="170" t="s">
        <v>202</v>
      </c>
    </row>
    <row r="199" spans="2:13" ht="13.5" customHeight="1" x14ac:dyDescent="0.15">
      <c r="B199" s="125"/>
      <c r="C199" s="55" t="s">
        <v>203</v>
      </c>
      <c r="D199" s="55" t="s">
        <v>187</v>
      </c>
      <c r="E199" s="55" t="s">
        <v>204</v>
      </c>
      <c r="F199" s="83" t="s">
        <v>80</v>
      </c>
      <c r="G199" s="93" t="s">
        <v>177</v>
      </c>
      <c r="H199" s="55" t="s">
        <v>189</v>
      </c>
      <c r="I199" s="46" t="s">
        <v>82</v>
      </c>
      <c r="K199" s="43"/>
      <c r="L199" s="43"/>
      <c r="M199" s="43"/>
    </row>
    <row r="200" spans="2:13" ht="13.5" customHeight="1" x14ac:dyDescent="0.15">
      <c r="B200" s="77" t="s">
        <v>83</v>
      </c>
      <c r="C200" s="57" t="s">
        <v>205</v>
      </c>
      <c r="D200" s="57"/>
      <c r="E200" s="57" t="s">
        <v>435</v>
      </c>
      <c r="F200" s="84" t="s">
        <v>192</v>
      </c>
      <c r="G200" s="95" t="s">
        <v>193</v>
      </c>
      <c r="H200" s="57" t="s">
        <v>194</v>
      </c>
      <c r="I200" s="49" t="s">
        <v>435</v>
      </c>
      <c r="K200" s="43"/>
      <c r="L200" s="43"/>
      <c r="M200" s="43"/>
    </row>
    <row r="201" spans="2:13" ht="13.5" customHeight="1" x14ac:dyDescent="0.15">
      <c r="B201" s="77"/>
      <c r="C201" s="57" t="s">
        <v>445</v>
      </c>
      <c r="D201" s="79"/>
      <c r="E201" s="57" t="s">
        <v>436</v>
      </c>
      <c r="F201" s="84"/>
      <c r="G201" s="95"/>
      <c r="H201" s="57" t="s">
        <v>513</v>
      </c>
      <c r="I201" s="49" t="s">
        <v>517</v>
      </c>
      <c r="K201" s="43"/>
      <c r="L201" s="43"/>
      <c r="M201" s="43"/>
    </row>
    <row r="202" spans="2:13" ht="13.5" customHeight="1" x14ac:dyDescent="0.15">
      <c r="B202" s="77"/>
      <c r="C202" s="57" t="s">
        <v>515</v>
      </c>
      <c r="D202" s="57" t="s">
        <v>518</v>
      </c>
      <c r="E202" s="61" t="s">
        <v>455</v>
      </c>
      <c r="F202" s="84" t="s">
        <v>206</v>
      </c>
      <c r="G202" s="95" t="s">
        <v>152</v>
      </c>
      <c r="H202" s="57" t="s">
        <v>152</v>
      </c>
      <c r="I202" s="53" t="s">
        <v>66</v>
      </c>
      <c r="K202" s="43"/>
      <c r="L202" s="43"/>
      <c r="M202" s="43"/>
    </row>
    <row r="203" spans="2:13" ht="13.5" customHeight="1" x14ac:dyDescent="0.15">
      <c r="B203" s="4"/>
      <c r="C203" s="16"/>
      <c r="D203" s="22"/>
      <c r="E203" s="185"/>
      <c r="F203" s="144"/>
      <c r="G203" s="194"/>
      <c r="H203" s="73">
        <f>G203-F203</f>
        <v>0</v>
      </c>
      <c r="I203" s="2">
        <f>E203*H203/1000</f>
        <v>0</v>
      </c>
      <c r="K203" s="42"/>
      <c r="L203" s="42"/>
      <c r="M203" s="187"/>
    </row>
    <row r="204" spans="2:13" ht="13.5" customHeight="1" x14ac:dyDescent="0.15">
      <c r="B204" s="4"/>
      <c r="C204" s="22"/>
      <c r="D204" s="22"/>
      <c r="E204" s="185"/>
      <c r="F204" s="144"/>
      <c r="G204" s="194"/>
      <c r="H204" s="73">
        <f>G204-F204</f>
        <v>0</v>
      </c>
      <c r="I204" s="2">
        <f>E204*H204/1000</f>
        <v>0</v>
      </c>
      <c r="K204" s="42"/>
      <c r="L204" s="42"/>
      <c r="M204" s="187"/>
    </row>
    <row r="205" spans="2:13" ht="13.5" customHeight="1" thickBot="1" x14ac:dyDescent="0.2">
      <c r="B205" s="25" t="s">
        <v>36</v>
      </c>
      <c r="C205" s="195">
        <f>SUM(C203:C204)</f>
        <v>0</v>
      </c>
      <c r="D205" s="189"/>
      <c r="E205" s="65">
        <f>SUM(E203:E204)</f>
        <v>0</v>
      </c>
      <c r="F205" s="133"/>
      <c r="G205" s="175"/>
      <c r="H205" s="65">
        <f>SUM(H203:H204)</f>
        <v>0</v>
      </c>
      <c r="I205" s="41">
        <f>SUM(I203:I204)</f>
        <v>0</v>
      </c>
      <c r="K205" s="43"/>
      <c r="L205" s="43"/>
      <c r="M205" s="43"/>
    </row>
    <row r="206" spans="2:13" ht="13.5" customHeight="1" thickBot="1" x14ac:dyDescent="0.2">
      <c r="B206" s="43"/>
      <c r="C206" s="42"/>
      <c r="D206" s="42"/>
      <c r="E206" s="42"/>
      <c r="F206" s="43"/>
      <c r="G206" s="43"/>
      <c r="H206" s="42"/>
      <c r="I206" s="42"/>
      <c r="K206" s="43"/>
      <c r="L206" s="43"/>
      <c r="M206" s="43"/>
    </row>
    <row r="207" spans="2:13" ht="13.5" customHeight="1" x14ac:dyDescent="0.15">
      <c r="B207" s="6" t="s">
        <v>207</v>
      </c>
      <c r="C207" s="190"/>
      <c r="D207" s="378"/>
      <c r="E207" s="379"/>
      <c r="F207" s="379"/>
      <c r="G207" s="380"/>
      <c r="H207" s="42"/>
      <c r="I207" s="42"/>
      <c r="J207" s="43"/>
      <c r="K207" s="43"/>
      <c r="L207" s="43"/>
      <c r="M207" s="43"/>
    </row>
    <row r="208" spans="2:13" ht="13.5" customHeight="1" x14ac:dyDescent="0.15">
      <c r="B208" s="11" t="s">
        <v>199</v>
      </c>
      <c r="C208" s="191"/>
      <c r="D208" s="381"/>
      <c r="E208" s="382"/>
      <c r="F208" s="382"/>
      <c r="G208" s="383"/>
      <c r="H208" s="42"/>
      <c r="I208" s="42"/>
      <c r="J208" s="43"/>
      <c r="K208" s="43"/>
      <c r="L208" s="43"/>
      <c r="M208" s="43"/>
    </row>
    <row r="209" spans="2:13" ht="13.5" customHeight="1" thickBot="1" x14ac:dyDescent="0.2">
      <c r="B209" s="192"/>
      <c r="C209" s="193"/>
      <c r="D209" s="384"/>
      <c r="E209" s="385"/>
      <c r="F209" s="385"/>
      <c r="G209" s="386"/>
      <c r="H209" s="42"/>
      <c r="I209" s="42"/>
      <c r="J209" s="43"/>
      <c r="K209" s="43"/>
      <c r="L209" s="43"/>
      <c r="M209" s="43"/>
    </row>
    <row r="210" spans="2:13" ht="13.5" customHeight="1" thickBot="1" x14ac:dyDescent="0.2">
      <c r="B210" s="43"/>
      <c r="C210" s="42"/>
      <c r="D210" s="42"/>
      <c r="E210" s="42"/>
      <c r="F210" s="43"/>
      <c r="G210" s="43"/>
      <c r="H210" s="42"/>
      <c r="I210" s="42"/>
      <c r="K210" s="43"/>
      <c r="L210" s="43"/>
      <c r="M210" s="43"/>
    </row>
    <row r="211" spans="2:13" ht="13.5" customHeight="1" x14ac:dyDescent="0.15">
      <c r="B211" s="6" t="s">
        <v>597</v>
      </c>
      <c r="C211" s="190"/>
      <c r="D211" s="378"/>
      <c r="E211" s="379"/>
      <c r="F211" s="379"/>
      <c r="G211" s="380"/>
      <c r="H211" s="42"/>
      <c r="K211" s="43"/>
      <c r="L211" s="43"/>
      <c r="M211" s="43"/>
    </row>
    <row r="212" spans="2:13" ht="13.5" customHeight="1" x14ac:dyDescent="0.15">
      <c r="B212" s="11" t="s">
        <v>199</v>
      </c>
      <c r="C212" s="191"/>
      <c r="D212" s="381"/>
      <c r="E212" s="382"/>
      <c r="F212" s="382"/>
      <c r="G212" s="383"/>
      <c r="H212" s="42"/>
      <c r="K212" s="43"/>
      <c r="L212" s="43"/>
      <c r="M212" s="43"/>
    </row>
    <row r="213" spans="2:13" ht="13.5" customHeight="1" thickBot="1" x14ac:dyDescent="0.2">
      <c r="B213" s="192"/>
      <c r="C213" s="193"/>
      <c r="D213" s="384"/>
      <c r="E213" s="385"/>
      <c r="F213" s="385"/>
      <c r="G213" s="386"/>
      <c r="H213" s="42"/>
      <c r="K213" s="43"/>
      <c r="L213" s="43"/>
      <c r="M213" s="43"/>
    </row>
    <row r="214" spans="2:13" ht="13.5" customHeight="1" x14ac:dyDescent="0.15">
      <c r="B214" s="43"/>
      <c r="C214" s="42"/>
      <c r="D214" s="42"/>
      <c r="E214" s="42"/>
      <c r="F214" s="43"/>
      <c r="G214" s="43"/>
      <c r="H214" s="42"/>
      <c r="K214" s="43"/>
      <c r="L214" s="43"/>
      <c r="M214" s="43"/>
    </row>
    <row r="215" spans="2:13" ht="13.5" customHeight="1" x14ac:dyDescent="0.15">
      <c r="B215" s="1" t="s">
        <v>548</v>
      </c>
      <c r="C215" s="42"/>
      <c r="F215" s="43"/>
      <c r="G215" s="43"/>
      <c r="H215" s="42"/>
      <c r="I215" s="42"/>
      <c r="K215" s="43"/>
      <c r="L215" s="43"/>
      <c r="M215" s="43"/>
    </row>
    <row r="216" spans="2:13" ht="13.5" customHeight="1" thickBot="1" x14ac:dyDescent="0.2">
      <c r="B216" s="1" t="s">
        <v>208</v>
      </c>
      <c r="M216" s="43"/>
    </row>
    <row r="217" spans="2:13" ht="13.5" customHeight="1" x14ac:dyDescent="0.15">
      <c r="B217" s="125"/>
      <c r="C217" s="55"/>
      <c r="D217" s="55" t="s">
        <v>186</v>
      </c>
      <c r="E217" s="55" t="s">
        <v>209</v>
      </c>
      <c r="F217" s="83" t="s">
        <v>210</v>
      </c>
      <c r="G217" s="93" t="s">
        <v>80</v>
      </c>
      <c r="H217" s="55" t="s">
        <v>211</v>
      </c>
      <c r="I217" s="55" t="s">
        <v>212</v>
      </c>
      <c r="J217" s="46" t="s">
        <v>82</v>
      </c>
    </row>
    <row r="218" spans="2:13" ht="13.5" customHeight="1" x14ac:dyDescent="0.15">
      <c r="B218" s="77" t="s">
        <v>213</v>
      </c>
      <c r="C218" s="57" t="s">
        <v>83</v>
      </c>
      <c r="D218" s="57" t="s">
        <v>214</v>
      </c>
      <c r="E218" s="57" t="s">
        <v>215</v>
      </c>
      <c r="F218" s="84" t="s">
        <v>216</v>
      </c>
      <c r="G218" s="95" t="s">
        <v>217</v>
      </c>
      <c r="H218" s="57" t="s">
        <v>218</v>
      </c>
      <c r="I218" s="57" t="s">
        <v>219</v>
      </c>
      <c r="J218" s="49" t="s">
        <v>519</v>
      </c>
    </row>
    <row r="219" spans="2:13" ht="13.5" customHeight="1" x14ac:dyDescent="0.15">
      <c r="B219" s="77"/>
      <c r="C219" s="57"/>
      <c r="D219" s="57"/>
      <c r="E219" s="57" t="s">
        <v>220</v>
      </c>
      <c r="F219" s="84" t="s">
        <v>436</v>
      </c>
      <c r="G219" s="95"/>
      <c r="H219" s="57"/>
      <c r="I219" s="57" t="s">
        <v>520</v>
      </c>
      <c r="J219" s="49"/>
    </row>
    <row r="220" spans="2:13" ht="13.5" customHeight="1" x14ac:dyDescent="0.15">
      <c r="B220" s="77"/>
      <c r="C220" s="57"/>
      <c r="D220" s="57" t="s">
        <v>455</v>
      </c>
      <c r="E220" s="57" t="s">
        <v>221</v>
      </c>
      <c r="F220" s="60" t="s">
        <v>66</v>
      </c>
      <c r="G220" s="95" t="s">
        <v>455</v>
      </c>
      <c r="H220" s="57" t="s">
        <v>221</v>
      </c>
      <c r="I220" s="61" t="s">
        <v>222</v>
      </c>
      <c r="J220" s="53" t="s">
        <v>66</v>
      </c>
    </row>
    <row r="221" spans="2:13" ht="13.5" customHeight="1" x14ac:dyDescent="0.15">
      <c r="B221" s="4"/>
      <c r="C221" s="37"/>
      <c r="D221" s="21"/>
      <c r="E221" s="37"/>
      <c r="F221" s="185">
        <f>+D221*E221/1000</f>
        <v>0</v>
      </c>
      <c r="G221" s="172"/>
      <c r="H221" s="22"/>
      <c r="I221" s="73">
        <f>+G221*H221/1000</f>
        <v>0</v>
      </c>
      <c r="J221" s="159">
        <f>+F221-I221</f>
        <v>0</v>
      </c>
    </row>
    <row r="222" spans="2:13" ht="13.5" customHeight="1" x14ac:dyDescent="0.15">
      <c r="B222" s="4"/>
      <c r="C222" s="37"/>
      <c r="D222" s="21"/>
      <c r="E222" s="37"/>
      <c r="F222" s="185">
        <f>+D222*E222/1000</f>
        <v>0</v>
      </c>
      <c r="G222" s="172"/>
      <c r="H222" s="22"/>
      <c r="I222" s="73">
        <f>+G222*H222/1000</f>
        <v>0</v>
      </c>
      <c r="J222" s="159">
        <f>+F222-I222</f>
        <v>0</v>
      </c>
    </row>
    <row r="223" spans="2:13" ht="13.5" customHeight="1" thickBot="1" x14ac:dyDescent="0.2">
      <c r="B223" s="192" t="s">
        <v>36</v>
      </c>
      <c r="C223" s="189"/>
      <c r="D223" s="189"/>
      <c r="E223" s="196"/>
      <c r="F223" s="64">
        <f>SUM(F221:F222)</f>
        <v>0</v>
      </c>
      <c r="G223" s="197"/>
      <c r="H223" s="198"/>
      <c r="I223" s="65">
        <f>SUM(I221:I222)</f>
        <v>0</v>
      </c>
      <c r="J223" s="41">
        <f>SUM(J221:J222)</f>
        <v>0</v>
      </c>
    </row>
    <row r="224" spans="2:13" ht="13.5" customHeight="1" x14ac:dyDescent="0.15">
      <c r="B224" s="43"/>
      <c r="C224" s="42" t="s">
        <v>596</v>
      </c>
      <c r="D224" s="43"/>
      <c r="E224" s="42"/>
      <c r="F224" s="43"/>
      <c r="G224" s="43"/>
      <c r="H224" s="42"/>
      <c r="I224" s="42"/>
      <c r="J224" s="43"/>
      <c r="M224" s="43"/>
    </row>
    <row r="225" spans="2:13" ht="13.5" customHeight="1" x14ac:dyDescent="0.15">
      <c r="B225" s="43"/>
      <c r="C225" s="42" t="s">
        <v>521</v>
      </c>
      <c r="D225" s="43"/>
      <c r="E225" s="42"/>
      <c r="F225" s="43"/>
      <c r="G225" s="43"/>
      <c r="H225" s="42"/>
      <c r="I225" s="42"/>
      <c r="J225" s="43"/>
    </row>
    <row r="226" spans="2:13" ht="13.5" customHeight="1" thickBot="1" x14ac:dyDescent="0.2">
      <c r="B226" s="43"/>
      <c r="C226" s="42"/>
      <c r="D226" s="43"/>
      <c r="E226" s="42"/>
      <c r="F226" s="43"/>
      <c r="G226" s="43"/>
      <c r="H226" s="42"/>
      <c r="I226" s="42"/>
      <c r="J226" s="43"/>
    </row>
    <row r="227" spans="2:13" ht="13.5" customHeight="1" x14ac:dyDescent="0.15">
      <c r="B227" s="6" t="s">
        <v>598</v>
      </c>
      <c r="C227" s="190"/>
      <c r="D227" s="378"/>
      <c r="E227" s="379"/>
      <c r="F227" s="379"/>
      <c r="G227" s="380"/>
      <c r="H227" s="42"/>
      <c r="I227" s="43"/>
      <c r="J227" s="42"/>
      <c r="L227" s="43"/>
    </row>
    <row r="228" spans="2:13" ht="13.5" customHeight="1" x14ac:dyDescent="0.15">
      <c r="B228" s="11" t="s">
        <v>599</v>
      </c>
      <c r="C228" s="191"/>
      <c r="D228" s="381"/>
      <c r="E228" s="382"/>
      <c r="F228" s="382"/>
      <c r="G228" s="383"/>
      <c r="H228" s="42"/>
      <c r="I228" s="43"/>
      <c r="J228" s="42"/>
      <c r="L228" s="43"/>
    </row>
    <row r="229" spans="2:13" ht="13.5" customHeight="1" thickBot="1" x14ac:dyDescent="0.2">
      <c r="B229" s="192"/>
      <c r="C229" s="193"/>
      <c r="D229" s="384"/>
      <c r="E229" s="385"/>
      <c r="F229" s="385"/>
      <c r="G229" s="386"/>
      <c r="H229" s="42"/>
      <c r="I229" s="43"/>
      <c r="J229" s="42"/>
      <c r="L229" s="43"/>
      <c r="M229" s="43"/>
    </row>
    <row r="230" spans="2:13" ht="13.5" customHeight="1" x14ac:dyDescent="0.15">
      <c r="B230" s="43"/>
      <c r="C230" s="42"/>
      <c r="D230" s="43"/>
      <c r="E230" s="43"/>
      <c r="F230" s="43"/>
      <c r="G230" s="43"/>
      <c r="H230" s="42"/>
      <c r="I230" s="43"/>
      <c r="J230" s="42"/>
      <c r="L230" s="43"/>
    </row>
    <row r="231" spans="2:13" ht="13.5" customHeight="1" thickBot="1" x14ac:dyDescent="0.2">
      <c r="B231" s="1" t="s">
        <v>223</v>
      </c>
    </row>
    <row r="232" spans="2:13" ht="13.5" customHeight="1" x14ac:dyDescent="0.15">
      <c r="B232" s="125"/>
      <c r="C232" s="55"/>
      <c r="D232" s="55" t="s">
        <v>186</v>
      </c>
      <c r="E232" s="55" t="s">
        <v>209</v>
      </c>
      <c r="F232" s="83" t="s">
        <v>210</v>
      </c>
      <c r="G232" s="93" t="s">
        <v>80</v>
      </c>
      <c r="H232" s="199" t="s">
        <v>211</v>
      </c>
      <c r="I232" s="55" t="s">
        <v>212</v>
      </c>
      <c r="J232" s="56" t="s">
        <v>82</v>
      </c>
    </row>
    <row r="233" spans="2:13" ht="13.5" customHeight="1" x14ac:dyDescent="0.15">
      <c r="B233" s="77" t="s">
        <v>213</v>
      </c>
      <c r="C233" s="57" t="s">
        <v>83</v>
      </c>
      <c r="D233" s="57" t="s">
        <v>214</v>
      </c>
      <c r="E233" s="57" t="s">
        <v>215</v>
      </c>
      <c r="F233" s="84" t="s">
        <v>224</v>
      </c>
      <c r="G233" s="95" t="s">
        <v>214</v>
      </c>
      <c r="H233" s="129" t="s">
        <v>225</v>
      </c>
      <c r="I233" s="57" t="s">
        <v>225</v>
      </c>
      <c r="J233" s="58" t="s">
        <v>519</v>
      </c>
    </row>
    <row r="234" spans="2:13" ht="13.5" customHeight="1" x14ac:dyDescent="0.15">
      <c r="B234" s="77"/>
      <c r="C234" s="57"/>
      <c r="D234" s="57"/>
      <c r="E234" s="57" t="s">
        <v>220</v>
      </c>
      <c r="F234" s="84" t="s">
        <v>436</v>
      </c>
      <c r="G234" s="95"/>
      <c r="H234" s="129" t="s">
        <v>150</v>
      </c>
      <c r="I234" s="57" t="s">
        <v>226</v>
      </c>
      <c r="J234" s="58"/>
    </row>
    <row r="235" spans="2:13" ht="13.5" customHeight="1" x14ac:dyDescent="0.15">
      <c r="B235" s="77"/>
      <c r="C235" s="57"/>
      <c r="D235" s="57" t="s">
        <v>455</v>
      </c>
      <c r="E235" s="57" t="s">
        <v>221</v>
      </c>
      <c r="F235" s="60" t="s">
        <v>66</v>
      </c>
      <c r="G235" s="95" t="s">
        <v>455</v>
      </c>
      <c r="H235" s="129" t="s">
        <v>221</v>
      </c>
      <c r="I235" s="61" t="s">
        <v>227</v>
      </c>
      <c r="J235" s="62" t="s">
        <v>66</v>
      </c>
    </row>
    <row r="236" spans="2:13" ht="13.5" customHeight="1" x14ac:dyDescent="0.15">
      <c r="B236" s="4"/>
      <c r="C236" s="37"/>
      <c r="D236" s="17"/>
      <c r="E236" s="17"/>
      <c r="F236" s="200">
        <f>+D236*E236/1000</f>
        <v>0</v>
      </c>
      <c r="G236" s="162"/>
      <c r="H236" s="201"/>
      <c r="I236" s="17">
        <f>+G236*H236/1000</f>
        <v>0</v>
      </c>
      <c r="J236" s="202">
        <f>+F236-I236</f>
        <v>0</v>
      </c>
    </row>
    <row r="237" spans="2:13" ht="13.5" customHeight="1" x14ac:dyDescent="0.15">
      <c r="B237" s="4"/>
      <c r="C237" s="37"/>
      <c r="D237" s="17"/>
      <c r="E237" s="17"/>
      <c r="F237" s="200">
        <f>+D237*E237/1000</f>
        <v>0</v>
      </c>
      <c r="G237" s="162"/>
      <c r="H237" s="201"/>
      <c r="I237" s="17">
        <f>+G237*H237/1000</f>
        <v>0</v>
      </c>
      <c r="J237" s="202">
        <f>+F237-I237</f>
        <v>0</v>
      </c>
    </row>
    <row r="238" spans="2:13" ht="13.5" customHeight="1" thickBot="1" x14ac:dyDescent="0.2">
      <c r="B238" s="192" t="s">
        <v>36</v>
      </c>
      <c r="C238" s="189"/>
      <c r="D238" s="203"/>
      <c r="E238" s="203"/>
      <c r="F238" s="204">
        <f>SUM(F236:F237)</f>
        <v>0</v>
      </c>
      <c r="G238" s="205"/>
      <c r="H238" s="206"/>
      <c r="I238" s="27">
        <f>SUM(I236:I237)</f>
        <v>0</v>
      </c>
      <c r="J238" s="207">
        <f>SUM(J236:J237)</f>
        <v>0</v>
      </c>
      <c r="M238" s="43"/>
    </row>
    <row r="239" spans="2:13" ht="13.5" customHeight="1" x14ac:dyDescent="0.15">
      <c r="B239" s="43"/>
      <c r="C239" s="42" t="s">
        <v>596</v>
      </c>
      <c r="D239" s="208"/>
      <c r="E239" s="208"/>
      <c r="F239" s="208"/>
      <c r="G239" s="208"/>
      <c r="H239" s="208"/>
      <c r="I239" s="208"/>
      <c r="M239" s="43"/>
    </row>
    <row r="240" spans="2:13" ht="13.5" customHeight="1" x14ac:dyDescent="0.15">
      <c r="B240" s="43"/>
      <c r="C240" s="42" t="s">
        <v>228</v>
      </c>
      <c r="D240" s="208"/>
      <c r="E240" s="208"/>
      <c r="F240" s="208"/>
      <c r="G240" s="208"/>
      <c r="H240" s="208"/>
      <c r="I240" s="208"/>
      <c r="M240" s="43"/>
    </row>
    <row r="241" spans="2:12" s="209" customFormat="1" ht="13.5" customHeight="1" thickBot="1" x14ac:dyDescent="0.2">
      <c r="B241" s="1"/>
      <c r="C241" s="1"/>
    </row>
    <row r="242" spans="2:12" s="209" customFormat="1" ht="13.5" customHeight="1" x14ac:dyDescent="0.15">
      <c r="B242" s="6" t="s">
        <v>598</v>
      </c>
      <c r="C242" s="127"/>
      <c r="D242" s="190"/>
      <c r="E242" s="378"/>
      <c r="F242" s="379"/>
      <c r="G242" s="379"/>
      <c r="H242" s="379"/>
      <c r="I242" s="379"/>
      <c r="J242" s="387"/>
    </row>
    <row r="243" spans="2:12" s="209" customFormat="1" ht="13.5" customHeight="1" x14ac:dyDescent="0.15">
      <c r="B243" s="11" t="s">
        <v>199</v>
      </c>
      <c r="C243" s="43"/>
      <c r="D243" s="191"/>
      <c r="E243" s="381"/>
      <c r="F243" s="382"/>
      <c r="G243" s="382"/>
      <c r="H243" s="382"/>
      <c r="I243" s="382"/>
      <c r="J243" s="388"/>
    </row>
    <row r="244" spans="2:12" s="209" customFormat="1" ht="13.5" customHeight="1" thickBot="1" x14ac:dyDescent="0.2">
      <c r="B244" s="192"/>
      <c r="C244" s="210"/>
      <c r="D244" s="193"/>
      <c r="E244" s="384"/>
      <c r="F244" s="385"/>
      <c r="G244" s="385"/>
      <c r="H244" s="385"/>
      <c r="I244" s="385"/>
      <c r="J244" s="389"/>
    </row>
    <row r="245" spans="2:12" s="209" customFormat="1" ht="13.5" customHeight="1" x14ac:dyDescent="0.15">
      <c r="B245" s="1"/>
      <c r="C245" s="1"/>
    </row>
    <row r="246" spans="2:12" ht="13.5" customHeight="1" thickBot="1" x14ac:dyDescent="0.2">
      <c r="B246" s="43" t="s">
        <v>549</v>
      </c>
      <c r="C246" s="42"/>
      <c r="D246" s="42"/>
      <c r="E246" s="42"/>
      <c r="F246" s="43"/>
      <c r="G246" s="42" t="s">
        <v>72</v>
      </c>
      <c r="I246" s="43"/>
      <c r="J246" s="43"/>
      <c r="K246" s="43"/>
      <c r="L246" s="43"/>
    </row>
    <row r="247" spans="2:12" ht="13.5" customHeight="1" x14ac:dyDescent="0.15">
      <c r="B247" s="154" t="s">
        <v>550</v>
      </c>
      <c r="C247" s="8"/>
      <c r="D247" s="8"/>
      <c r="E247" s="8"/>
      <c r="F247" s="8"/>
      <c r="G247" s="156">
        <f>+I187</f>
        <v>0</v>
      </c>
      <c r="I247" s="43"/>
      <c r="J247" s="43"/>
      <c r="K247" s="43"/>
      <c r="L247" s="43"/>
    </row>
    <row r="248" spans="2:12" ht="13.5" customHeight="1" x14ac:dyDescent="0.15">
      <c r="B248" s="4" t="s">
        <v>551</v>
      </c>
      <c r="C248" s="179"/>
      <c r="D248" s="179"/>
      <c r="E248" s="179"/>
      <c r="F248" s="179"/>
      <c r="G248" s="2">
        <f>+I205</f>
        <v>0</v>
      </c>
      <c r="I248" s="43"/>
      <c r="J248" s="43"/>
      <c r="K248" s="43"/>
      <c r="L248" s="43"/>
    </row>
    <row r="249" spans="2:12" ht="13.5" customHeight="1" x14ac:dyDescent="0.15">
      <c r="B249" s="4" t="s">
        <v>552</v>
      </c>
      <c r="C249" s="179"/>
      <c r="D249" s="179"/>
      <c r="E249" s="179"/>
      <c r="F249" s="179"/>
      <c r="G249" s="2">
        <f>+J238+J223</f>
        <v>0</v>
      </c>
      <c r="I249" s="43"/>
      <c r="J249" s="43"/>
      <c r="K249" s="43"/>
      <c r="L249" s="43"/>
    </row>
    <row r="250" spans="2:12" ht="13.5" customHeight="1" thickBot="1" x14ac:dyDescent="0.2">
      <c r="B250" s="74"/>
      <c r="C250" s="180"/>
      <c r="D250" s="180" t="s">
        <v>185</v>
      </c>
      <c r="E250" s="180"/>
      <c r="F250" s="180"/>
      <c r="G250" s="41">
        <f>SUM(G247:G249)</f>
        <v>0</v>
      </c>
    </row>
    <row r="251" spans="2:12" ht="13.5" customHeight="1" x14ac:dyDescent="0.15">
      <c r="B251" s="43"/>
      <c r="C251" s="42"/>
      <c r="D251" s="42"/>
      <c r="E251" s="42"/>
      <c r="F251" s="43"/>
      <c r="G251" s="43"/>
      <c r="H251" s="42"/>
    </row>
    <row r="252" spans="2:12" ht="13.5" customHeight="1" x14ac:dyDescent="0.15">
      <c r="B252" s="43"/>
      <c r="C252" s="42"/>
      <c r="D252" s="42"/>
      <c r="E252" s="42"/>
      <c r="F252" s="43"/>
      <c r="G252" s="43"/>
      <c r="H252" s="42"/>
    </row>
    <row r="253" spans="2:12" ht="13.5" customHeight="1" x14ac:dyDescent="0.15">
      <c r="B253" s="1" t="s">
        <v>553</v>
      </c>
      <c r="D253" s="43"/>
      <c r="E253" s="42"/>
    </row>
    <row r="254" spans="2:12" ht="13.5" customHeight="1" thickBot="1" x14ac:dyDescent="0.2">
      <c r="B254" s="1" t="s">
        <v>554</v>
      </c>
    </row>
    <row r="255" spans="2:12" ht="13.5" customHeight="1" x14ac:dyDescent="0.15">
      <c r="B255" s="6"/>
      <c r="C255" s="375" t="s">
        <v>233</v>
      </c>
      <c r="D255" s="377"/>
      <c r="E255" s="375" t="s">
        <v>234</v>
      </c>
      <c r="F255" s="377"/>
      <c r="G255" s="55" t="s">
        <v>211</v>
      </c>
      <c r="H255" s="55" t="s">
        <v>235</v>
      </c>
      <c r="I255" s="55" t="s">
        <v>236</v>
      </c>
      <c r="J255" s="55" t="s">
        <v>237</v>
      </c>
    </row>
    <row r="256" spans="2:12" ht="13.5" customHeight="1" x14ac:dyDescent="0.15">
      <c r="B256" s="11" t="s">
        <v>96</v>
      </c>
      <c r="C256" s="57" t="s">
        <v>238</v>
      </c>
      <c r="D256" s="57" t="s">
        <v>239</v>
      </c>
      <c r="E256" s="57" t="s">
        <v>240</v>
      </c>
      <c r="F256" s="57" t="s">
        <v>241</v>
      </c>
      <c r="G256" s="57" t="s">
        <v>191</v>
      </c>
      <c r="H256" s="57" t="s">
        <v>191</v>
      </c>
      <c r="I256" s="57" t="s">
        <v>435</v>
      </c>
      <c r="J256" s="57" t="s">
        <v>230</v>
      </c>
    </row>
    <row r="257" spans="2:17" ht="13.5" customHeight="1" x14ac:dyDescent="0.15">
      <c r="B257" s="11"/>
      <c r="C257" s="57" t="s">
        <v>445</v>
      </c>
      <c r="D257" s="57"/>
      <c r="E257" s="211" t="s">
        <v>445</v>
      </c>
      <c r="F257" s="211" t="s">
        <v>242</v>
      </c>
      <c r="G257" s="57" t="s">
        <v>477</v>
      </c>
      <c r="H257" s="57" t="s">
        <v>478</v>
      </c>
      <c r="I257" s="57" t="s">
        <v>479</v>
      </c>
      <c r="J257" s="57"/>
    </row>
    <row r="258" spans="2:17" ht="13.5" customHeight="1" x14ac:dyDescent="0.15">
      <c r="B258" s="11"/>
      <c r="C258" s="57"/>
      <c r="D258" s="57"/>
      <c r="E258" s="211"/>
      <c r="F258" s="211"/>
      <c r="G258" s="57" t="s">
        <v>455</v>
      </c>
      <c r="H258" s="57" t="s">
        <v>455</v>
      </c>
      <c r="I258" s="57" t="s">
        <v>455</v>
      </c>
      <c r="J258" s="57" t="s">
        <v>221</v>
      </c>
    </row>
    <row r="259" spans="2:17" ht="13.5" customHeight="1" x14ac:dyDescent="0.15">
      <c r="B259" s="54"/>
      <c r="C259" s="88"/>
      <c r="D259" s="88"/>
      <c r="E259" s="212"/>
      <c r="F259" s="213"/>
      <c r="G259" s="17">
        <f t="shared" ref="G259:H262" si="1">+C259*E259*10</f>
        <v>0</v>
      </c>
      <c r="H259" s="17">
        <f t="shared" si="1"/>
        <v>0</v>
      </c>
      <c r="I259" s="214">
        <f>+H259-G259</f>
        <v>0</v>
      </c>
      <c r="J259" s="212"/>
    </row>
    <row r="260" spans="2:17" ht="13.5" customHeight="1" x14ac:dyDescent="0.15">
      <c r="B260" s="54"/>
      <c r="C260" s="88"/>
      <c r="D260" s="88"/>
      <c r="E260" s="212"/>
      <c r="F260" s="213"/>
      <c r="G260" s="17">
        <f t="shared" si="1"/>
        <v>0</v>
      </c>
      <c r="H260" s="17">
        <f t="shared" si="1"/>
        <v>0</v>
      </c>
      <c r="I260" s="214">
        <f>+H260-G260</f>
        <v>0</v>
      </c>
      <c r="J260" s="186"/>
    </row>
    <row r="261" spans="2:17" ht="13.5" customHeight="1" x14ac:dyDescent="0.15">
      <c r="B261" s="54"/>
      <c r="C261" s="88"/>
      <c r="D261" s="88"/>
      <c r="E261" s="212"/>
      <c r="F261" s="213"/>
      <c r="G261" s="17">
        <f t="shared" si="1"/>
        <v>0</v>
      </c>
      <c r="H261" s="17">
        <f t="shared" si="1"/>
        <v>0</v>
      </c>
      <c r="I261" s="214">
        <f>+H261-G261</f>
        <v>0</v>
      </c>
      <c r="J261" s="186"/>
    </row>
    <row r="262" spans="2:17" ht="13.5" customHeight="1" x14ac:dyDescent="0.15">
      <c r="B262" s="54"/>
      <c r="C262" s="88"/>
      <c r="D262" s="88"/>
      <c r="E262" s="17"/>
      <c r="F262" s="201"/>
      <c r="G262" s="17">
        <f t="shared" si="1"/>
        <v>0</v>
      </c>
      <c r="H262" s="17">
        <f t="shared" si="1"/>
        <v>0</v>
      </c>
      <c r="I262" s="215">
        <f>+H262-G262</f>
        <v>0</v>
      </c>
      <c r="J262" s="212"/>
    </row>
    <row r="263" spans="2:17" ht="13.5" customHeight="1" thickBot="1" x14ac:dyDescent="0.2">
      <c r="B263" s="25" t="s">
        <v>36</v>
      </c>
      <c r="C263" s="216">
        <f>C17</f>
        <v>0</v>
      </c>
      <c r="D263" s="216">
        <f>D17</f>
        <v>0</v>
      </c>
      <c r="E263" s="217">
        <f>SUM(E259:E262)</f>
        <v>0</v>
      </c>
      <c r="F263" s="217"/>
      <c r="G263" s="217">
        <f>SUM(G259:G262)</f>
        <v>0</v>
      </c>
      <c r="H263" s="217">
        <f>SUM(H259:H262)</f>
        <v>0</v>
      </c>
      <c r="I263" s="218">
        <f>SUM(I259:I262)</f>
        <v>0</v>
      </c>
      <c r="J263" s="219"/>
    </row>
    <row r="264" spans="2:17" ht="13.5" customHeight="1" thickBot="1" x14ac:dyDescent="0.2">
      <c r="B264" s="43"/>
      <c r="C264" s="123"/>
      <c r="D264" s="123"/>
      <c r="E264" s="123"/>
      <c r="F264" s="42"/>
      <c r="G264" s="42"/>
      <c r="H264" s="42"/>
      <c r="I264" s="42"/>
      <c r="J264" s="42"/>
      <c r="K264" s="42"/>
    </row>
    <row r="265" spans="2:17" ht="13.5" customHeight="1" x14ac:dyDescent="0.15">
      <c r="B265" s="43"/>
      <c r="C265" s="42"/>
      <c r="D265" s="43"/>
      <c r="E265" s="220"/>
      <c r="F265" s="55" t="s">
        <v>243</v>
      </c>
      <c r="G265" s="126"/>
      <c r="H265" s="221" t="s">
        <v>244</v>
      </c>
      <c r="I265" s="137"/>
      <c r="J265" s="46" t="s">
        <v>82</v>
      </c>
      <c r="K265" s="42"/>
    </row>
    <row r="266" spans="2:17" ht="13.5" customHeight="1" x14ac:dyDescent="0.15">
      <c r="B266" s="43"/>
      <c r="C266" s="123"/>
      <c r="D266" s="43"/>
      <c r="E266" s="220"/>
      <c r="F266" s="12"/>
      <c r="G266" s="128" t="s">
        <v>245</v>
      </c>
      <c r="H266" s="128" t="s">
        <v>246</v>
      </c>
      <c r="I266" s="57" t="s">
        <v>480</v>
      </c>
      <c r="J266" s="49" t="s">
        <v>481</v>
      </c>
      <c r="K266" s="42"/>
    </row>
    <row r="267" spans="2:17" ht="13.5" customHeight="1" x14ac:dyDescent="0.15">
      <c r="B267" s="43"/>
      <c r="C267" s="123"/>
      <c r="D267" s="43"/>
      <c r="E267" s="220"/>
      <c r="F267" s="12"/>
      <c r="G267" s="57" t="s">
        <v>11</v>
      </c>
      <c r="H267" s="57"/>
      <c r="I267" s="129"/>
      <c r="J267" s="49" t="s">
        <v>482</v>
      </c>
      <c r="K267" s="42"/>
    </row>
    <row r="268" spans="2:17" ht="13.5" customHeight="1" x14ac:dyDescent="0.15">
      <c r="C268" s="123"/>
      <c r="D268" s="43"/>
      <c r="E268" s="220"/>
      <c r="F268" s="12"/>
      <c r="G268" s="57" t="s">
        <v>450</v>
      </c>
      <c r="H268" s="129" t="s">
        <v>247</v>
      </c>
      <c r="I268" s="129" t="s">
        <v>248</v>
      </c>
      <c r="J268" s="49" t="s">
        <v>66</v>
      </c>
      <c r="K268" s="42"/>
    </row>
    <row r="269" spans="2:17" ht="13.5" customHeight="1" x14ac:dyDescent="0.15">
      <c r="C269" s="123"/>
      <c r="D269" s="208"/>
      <c r="E269" s="222"/>
      <c r="F269" s="223"/>
      <c r="G269" s="37"/>
      <c r="H269" s="37"/>
      <c r="I269" s="37">
        <f>+G269*H269/1000</f>
        <v>0</v>
      </c>
      <c r="J269" s="2">
        <f>(I259*J259*F269/1000)-I269</f>
        <v>0</v>
      </c>
      <c r="K269" s="42"/>
      <c r="L269" s="43"/>
      <c r="M269" s="43"/>
      <c r="N269" s="42"/>
      <c r="O269" s="43"/>
      <c r="P269" s="43"/>
      <c r="Q269" s="42"/>
    </row>
    <row r="270" spans="2:17" ht="13.5" customHeight="1" x14ac:dyDescent="0.15">
      <c r="C270" s="123"/>
      <c r="D270" s="42"/>
      <c r="E270" s="222"/>
      <c r="F270" s="223"/>
      <c r="G270" s="37"/>
      <c r="H270" s="37"/>
      <c r="I270" s="37">
        <f>+G270*H270/1000</f>
        <v>0</v>
      </c>
      <c r="J270" s="2">
        <f>(I260*J260*F270/1000)-I270</f>
        <v>0</v>
      </c>
      <c r="K270" s="42"/>
      <c r="L270" s="43"/>
      <c r="M270" s="43"/>
      <c r="N270" s="42"/>
      <c r="O270" s="43"/>
      <c r="P270" s="43"/>
      <c r="Q270" s="42"/>
    </row>
    <row r="271" spans="2:17" ht="13.5" customHeight="1" x14ac:dyDescent="0.15">
      <c r="C271" s="123"/>
      <c r="D271" s="208"/>
      <c r="E271" s="222"/>
      <c r="F271" s="223"/>
      <c r="G271" s="37"/>
      <c r="H271" s="37"/>
      <c r="I271" s="37">
        <f>+G271*H271/1000</f>
        <v>0</v>
      </c>
      <c r="J271" s="2">
        <f>(I261*J261*F271/1000)-I271</f>
        <v>0</v>
      </c>
      <c r="K271" s="42"/>
      <c r="L271" s="43"/>
      <c r="M271" s="43"/>
      <c r="N271" s="42"/>
      <c r="O271" s="43"/>
      <c r="P271" s="43"/>
      <c r="Q271" s="42"/>
    </row>
    <row r="272" spans="2:17" ht="13.5" customHeight="1" x14ac:dyDescent="0.15">
      <c r="C272" s="123"/>
      <c r="D272" s="208"/>
      <c r="E272" s="222"/>
      <c r="F272" s="223"/>
      <c r="G272" s="37"/>
      <c r="H272" s="37"/>
      <c r="I272" s="37">
        <f>+G272*H272/1000</f>
        <v>0</v>
      </c>
      <c r="J272" s="2">
        <f>(I262*J262*F272/1000)-I272</f>
        <v>0</v>
      </c>
      <c r="K272" s="42"/>
      <c r="L272" s="43"/>
      <c r="M272" s="43"/>
      <c r="N272" s="42"/>
      <c r="O272" s="43"/>
      <c r="P272" s="43"/>
      <c r="Q272" s="42"/>
    </row>
    <row r="273" spans="2:17" ht="13.5" customHeight="1" thickBot="1" x14ac:dyDescent="0.2">
      <c r="C273" s="123"/>
      <c r="D273" s="42"/>
      <c r="E273" s="222"/>
      <c r="F273" s="224"/>
      <c r="G273" s="177"/>
      <c r="H273" s="177"/>
      <c r="I273" s="40">
        <f>SUM(I269:I272)</f>
        <v>0</v>
      </c>
      <c r="J273" s="41">
        <f>SUM(J269:J272)</f>
        <v>0</v>
      </c>
      <c r="K273" s="42"/>
      <c r="L273" s="43"/>
      <c r="M273" s="43"/>
      <c r="N273" s="42"/>
      <c r="O273" s="43"/>
      <c r="P273" s="43"/>
      <c r="Q273" s="42"/>
    </row>
    <row r="274" spans="2:17" ht="13.5" customHeight="1" thickBot="1" x14ac:dyDescent="0.2">
      <c r="C274" s="123"/>
      <c r="D274" s="42"/>
      <c r="E274" s="43"/>
      <c r="F274" s="43"/>
      <c r="G274" s="43"/>
      <c r="H274" s="94"/>
      <c r="I274" s="43"/>
      <c r="J274" s="42"/>
      <c r="K274" s="42"/>
      <c r="L274" s="43"/>
      <c r="M274" s="43"/>
      <c r="N274" s="42"/>
      <c r="O274" s="43"/>
      <c r="P274" s="43"/>
      <c r="Q274" s="42"/>
    </row>
    <row r="275" spans="2:17" ht="13.5" customHeight="1" x14ac:dyDescent="0.15">
      <c r="B275" s="6" t="s">
        <v>601</v>
      </c>
      <c r="C275" s="190"/>
      <c r="D275" s="395"/>
      <c r="E275" s="396"/>
      <c r="F275" s="396"/>
      <c r="G275" s="397"/>
      <c r="H275" s="42"/>
      <c r="I275" s="42"/>
      <c r="J275" s="42"/>
      <c r="K275" s="42"/>
      <c r="L275" s="43"/>
      <c r="M275" s="43"/>
      <c r="N275" s="42"/>
      <c r="O275" s="43"/>
      <c r="P275" s="43"/>
      <c r="Q275" s="42"/>
    </row>
    <row r="276" spans="2:17" ht="13.5" customHeight="1" thickBot="1" x14ac:dyDescent="0.2">
      <c r="B276" s="192" t="s">
        <v>599</v>
      </c>
      <c r="C276" s="193"/>
      <c r="D276" s="398"/>
      <c r="E276" s="399"/>
      <c r="F276" s="399"/>
      <c r="G276" s="400"/>
      <c r="H276" s="42"/>
      <c r="I276" s="42"/>
      <c r="J276" s="42"/>
      <c r="K276" s="42"/>
      <c r="L276" s="43"/>
      <c r="M276" s="43"/>
      <c r="N276" s="42"/>
      <c r="O276" s="43"/>
      <c r="P276" s="43"/>
      <c r="Q276" s="42"/>
    </row>
    <row r="277" spans="2:17" ht="13.5" customHeight="1" thickBot="1" x14ac:dyDescent="0.2">
      <c r="C277" s="123"/>
      <c r="D277" s="123"/>
      <c r="E277" s="123"/>
      <c r="F277" s="42"/>
      <c r="G277" s="42"/>
      <c r="H277" s="42"/>
      <c r="I277" s="42"/>
      <c r="J277" s="42"/>
      <c r="K277" s="42"/>
      <c r="L277" s="43"/>
      <c r="M277" s="43"/>
      <c r="N277" s="42"/>
      <c r="O277" s="43"/>
      <c r="P277" s="43"/>
      <c r="Q277" s="42"/>
    </row>
    <row r="278" spans="2:17" ht="13.5" customHeight="1" x14ac:dyDescent="0.15">
      <c r="B278" s="6" t="s">
        <v>600</v>
      </c>
      <c r="C278" s="190"/>
      <c r="D278" s="395"/>
      <c r="E278" s="396"/>
      <c r="F278" s="396"/>
      <c r="G278" s="396"/>
      <c r="H278" s="396"/>
      <c r="I278" s="397"/>
      <c r="J278" s="42"/>
      <c r="K278" s="42"/>
      <c r="L278" s="43"/>
      <c r="M278" s="43"/>
      <c r="N278" s="42"/>
      <c r="O278" s="43"/>
      <c r="P278" s="43"/>
      <c r="Q278" s="42"/>
    </row>
    <row r="279" spans="2:17" ht="13.5" customHeight="1" thickBot="1" x14ac:dyDescent="0.2">
      <c r="B279" s="192" t="s">
        <v>599</v>
      </c>
      <c r="C279" s="193"/>
      <c r="D279" s="398"/>
      <c r="E279" s="399"/>
      <c r="F279" s="399"/>
      <c r="G279" s="399"/>
      <c r="H279" s="399"/>
      <c r="I279" s="400"/>
      <c r="J279" s="42"/>
      <c r="K279" s="42"/>
      <c r="L279" s="43"/>
      <c r="M279" s="43"/>
      <c r="N279" s="42"/>
      <c r="O279" s="43"/>
      <c r="P279" s="43"/>
      <c r="Q279" s="42"/>
    </row>
    <row r="280" spans="2:17" ht="13.5" customHeight="1" thickBot="1" x14ac:dyDescent="0.2">
      <c r="C280" s="123"/>
      <c r="D280" s="123"/>
      <c r="E280" s="123"/>
      <c r="F280" s="42"/>
      <c r="G280" s="42"/>
      <c r="H280" s="42"/>
      <c r="I280" s="42"/>
      <c r="J280" s="42"/>
      <c r="K280" s="42"/>
      <c r="L280" s="43"/>
      <c r="M280" s="43"/>
      <c r="N280" s="42"/>
      <c r="O280" s="43"/>
      <c r="P280" s="43"/>
      <c r="Q280" s="42"/>
    </row>
    <row r="281" spans="2:17" ht="13.5" customHeight="1" x14ac:dyDescent="0.15">
      <c r="B281" s="6" t="s">
        <v>249</v>
      </c>
      <c r="C281" s="190"/>
      <c r="D281" s="395"/>
      <c r="E281" s="396"/>
      <c r="F281" s="396"/>
      <c r="G281" s="396"/>
      <c r="H281" s="396"/>
      <c r="I281" s="397"/>
      <c r="J281" s="42"/>
      <c r="K281" s="42"/>
      <c r="L281" s="43"/>
      <c r="M281" s="43"/>
      <c r="N281" s="42"/>
      <c r="O281" s="43"/>
      <c r="P281" s="43"/>
      <c r="Q281" s="42"/>
    </row>
    <row r="282" spans="2:17" ht="13.5" customHeight="1" thickBot="1" x14ac:dyDescent="0.2">
      <c r="B282" s="192" t="s">
        <v>199</v>
      </c>
      <c r="C282" s="193"/>
      <c r="D282" s="398"/>
      <c r="E282" s="399"/>
      <c r="F282" s="399"/>
      <c r="G282" s="399"/>
      <c r="H282" s="399"/>
      <c r="I282" s="400"/>
      <c r="J282" s="42"/>
      <c r="K282" s="42"/>
      <c r="L282" s="43"/>
      <c r="M282" s="43"/>
      <c r="N282" s="42"/>
      <c r="O282" s="43"/>
      <c r="P282" s="43"/>
      <c r="Q282" s="42"/>
    </row>
    <row r="283" spans="2:17" ht="13.5" customHeight="1" x14ac:dyDescent="0.15">
      <c r="C283" s="123"/>
      <c r="D283" s="123"/>
      <c r="E283" s="123"/>
      <c r="F283" s="42"/>
      <c r="G283" s="42"/>
      <c r="H283" s="42"/>
      <c r="I283" s="42"/>
      <c r="J283" s="42"/>
      <c r="K283" s="42"/>
      <c r="L283" s="43"/>
      <c r="M283" s="43"/>
      <c r="N283" s="42"/>
      <c r="O283" s="43"/>
      <c r="P283" s="43"/>
      <c r="Q283" s="42"/>
    </row>
    <row r="284" spans="2:17" ht="13.5" customHeight="1" x14ac:dyDescent="0.15">
      <c r="B284" s="1" t="s">
        <v>555</v>
      </c>
    </row>
    <row r="285" spans="2:17" ht="13.5" customHeight="1" thickBot="1" x14ac:dyDescent="0.2">
      <c r="B285" s="1" t="s">
        <v>250</v>
      </c>
    </row>
    <row r="286" spans="2:17" ht="13.5" customHeight="1" x14ac:dyDescent="0.15">
      <c r="B286" s="6"/>
      <c r="C286" s="55" t="s">
        <v>251</v>
      </c>
      <c r="D286" s="375" t="s">
        <v>234</v>
      </c>
      <c r="E286" s="376"/>
      <c r="F286" s="377"/>
      <c r="G286" s="55" t="s">
        <v>252</v>
      </c>
      <c r="H286" s="55" t="s">
        <v>212</v>
      </c>
      <c r="I286" s="56" t="s">
        <v>82</v>
      </c>
    </row>
    <row r="287" spans="2:17" ht="13.5" customHeight="1" x14ac:dyDescent="0.15">
      <c r="B287" s="77" t="s">
        <v>83</v>
      </c>
      <c r="C287" s="57"/>
      <c r="D287" s="57" t="s">
        <v>253</v>
      </c>
      <c r="E287" s="57" t="s">
        <v>254</v>
      </c>
      <c r="F287" s="57" t="s">
        <v>255</v>
      </c>
      <c r="G287" s="57" t="s">
        <v>435</v>
      </c>
      <c r="H287" s="57" t="s">
        <v>230</v>
      </c>
      <c r="I287" s="58"/>
    </row>
    <row r="288" spans="2:17" ht="13.5" customHeight="1" x14ac:dyDescent="0.15">
      <c r="B288" s="77"/>
      <c r="C288" s="57"/>
      <c r="D288" s="57" t="s">
        <v>445</v>
      </c>
      <c r="E288" s="57"/>
      <c r="F288" s="57" t="s">
        <v>451</v>
      </c>
      <c r="G288" s="57" t="s">
        <v>452</v>
      </c>
      <c r="H288" s="57"/>
      <c r="I288" s="58" t="s">
        <v>453</v>
      </c>
    </row>
    <row r="289" spans="2:17" ht="13.5" customHeight="1" x14ac:dyDescent="0.15">
      <c r="B289" s="77"/>
      <c r="C289" s="57" t="s">
        <v>454</v>
      </c>
      <c r="D289" s="57"/>
      <c r="E289" s="57"/>
      <c r="F289" s="57"/>
      <c r="G289" s="57" t="s">
        <v>455</v>
      </c>
      <c r="H289" s="57" t="s">
        <v>221</v>
      </c>
      <c r="I289" s="58" t="s">
        <v>256</v>
      </c>
    </row>
    <row r="290" spans="2:17" ht="13.5" customHeight="1" x14ac:dyDescent="0.15">
      <c r="B290" s="54"/>
      <c r="C290" s="184"/>
      <c r="D290" s="22"/>
      <c r="E290" s="73"/>
      <c r="F290" s="73">
        <f>+E290-D290</f>
        <v>0</v>
      </c>
      <c r="G290" s="17">
        <f>+C290*F290*10</f>
        <v>0</v>
      </c>
      <c r="H290" s="225"/>
      <c r="I290" s="226">
        <f>+G290*H290/1000</f>
        <v>0</v>
      </c>
    </row>
    <row r="291" spans="2:17" ht="13.5" customHeight="1" x14ac:dyDescent="0.15">
      <c r="B291" s="54"/>
      <c r="C291" s="184"/>
      <c r="D291" s="22"/>
      <c r="E291" s="73"/>
      <c r="F291" s="73">
        <f>+E291-D291</f>
        <v>0</v>
      </c>
      <c r="G291" s="17">
        <f>+C291*F291*10</f>
        <v>0</v>
      </c>
      <c r="H291" s="227"/>
      <c r="I291" s="226">
        <f>+G291*H291/1000</f>
        <v>0</v>
      </c>
    </row>
    <row r="292" spans="2:17" ht="13.5" customHeight="1" thickBot="1" x14ac:dyDescent="0.2">
      <c r="B292" s="192" t="s">
        <v>36</v>
      </c>
      <c r="C292" s="228">
        <f>SUM(C290:C291)</f>
        <v>0</v>
      </c>
      <c r="D292" s="26"/>
      <c r="E292" s="26"/>
      <c r="F292" s="26"/>
      <c r="G292" s="65">
        <f>SUM(G290:G291)</f>
        <v>0</v>
      </c>
      <c r="H292" s="229"/>
      <c r="I292" s="230">
        <f>SUM(I290:I291)</f>
        <v>0</v>
      </c>
    </row>
    <row r="293" spans="2:17" ht="13.5" customHeight="1" thickBot="1" x14ac:dyDescent="0.2">
      <c r="B293" s="43"/>
      <c r="C293" s="123"/>
      <c r="D293" s="123"/>
      <c r="E293" s="123"/>
      <c r="F293" s="42"/>
      <c r="G293" s="42"/>
      <c r="H293" s="42"/>
      <c r="I293" s="42"/>
      <c r="J293" s="42"/>
      <c r="K293" s="42"/>
      <c r="L293" s="43"/>
      <c r="M293" s="43"/>
      <c r="N293" s="43"/>
      <c r="O293" s="43"/>
      <c r="P293" s="42"/>
    </row>
    <row r="294" spans="2:17" ht="13.5" customHeight="1" x14ac:dyDescent="0.15">
      <c r="B294" s="6" t="s">
        <v>602</v>
      </c>
      <c r="C294" s="190"/>
      <c r="D294" s="378"/>
      <c r="E294" s="379"/>
      <c r="F294" s="379"/>
      <c r="G294" s="380"/>
      <c r="H294" s="42"/>
      <c r="I294" s="42"/>
      <c r="J294" s="42"/>
      <c r="K294" s="42"/>
      <c r="L294" s="43"/>
      <c r="M294" s="43"/>
      <c r="N294" s="43"/>
      <c r="O294" s="43"/>
      <c r="P294" s="42"/>
    </row>
    <row r="295" spans="2:17" ht="13.5" customHeight="1" thickBot="1" x14ac:dyDescent="0.2">
      <c r="B295" s="192" t="s">
        <v>599</v>
      </c>
      <c r="C295" s="193"/>
      <c r="D295" s="384"/>
      <c r="E295" s="385"/>
      <c r="F295" s="385"/>
      <c r="G295" s="386"/>
      <c r="H295" s="42"/>
      <c r="I295" s="42"/>
      <c r="J295" s="42"/>
      <c r="K295" s="42"/>
      <c r="L295" s="43"/>
      <c r="M295" s="43"/>
      <c r="N295" s="43"/>
      <c r="O295" s="43"/>
      <c r="P295" s="42"/>
    </row>
    <row r="296" spans="2:17" ht="13.5" customHeight="1" x14ac:dyDescent="0.15">
      <c r="B296" s="43"/>
      <c r="C296" s="42"/>
      <c r="D296" s="42"/>
      <c r="E296" s="42"/>
      <c r="F296" s="43"/>
      <c r="G296" s="43"/>
      <c r="H296" s="42"/>
      <c r="I296" s="42"/>
      <c r="J296" s="42"/>
      <c r="K296" s="42"/>
      <c r="L296" s="43"/>
      <c r="M296" s="43"/>
      <c r="N296" s="43"/>
      <c r="O296" s="43"/>
      <c r="P296" s="42"/>
    </row>
    <row r="297" spans="2:17" ht="13.5" customHeight="1" thickBot="1" x14ac:dyDescent="0.2">
      <c r="B297" s="43" t="s">
        <v>556</v>
      </c>
      <c r="C297" s="123"/>
      <c r="D297" s="123"/>
      <c r="E297" s="123"/>
      <c r="F297" s="42"/>
      <c r="G297" s="42"/>
      <c r="H297" s="42" t="s">
        <v>257</v>
      </c>
      <c r="I297" s="42"/>
      <c r="J297" s="43"/>
      <c r="K297" s="42"/>
      <c r="L297" s="43"/>
      <c r="M297" s="43"/>
      <c r="N297" s="43"/>
      <c r="O297" s="43"/>
      <c r="P297" s="42"/>
    </row>
    <row r="298" spans="2:17" ht="13.5" customHeight="1" x14ac:dyDescent="0.15">
      <c r="B298" s="154" t="s">
        <v>557</v>
      </c>
      <c r="C298" s="8"/>
      <c r="D298" s="8"/>
      <c r="E298" s="8"/>
      <c r="F298" s="8"/>
      <c r="G298" s="9"/>
      <c r="H298" s="156">
        <f>+J273</f>
        <v>0</v>
      </c>
      <c r="I298" s="42"/>
      <c r="J298" s="43"/>
      <c r="K298" s="42"/>
      <c r="L298" s="43"/>
      <c r="M298" s="43"/>
      <c r="N298" s="43"/>
      <c r="O298" s="43"/>
      <c r="P298" s="43"/>
      <c r="Q298" s="42"/>
    </row>
    <row r="299" spans="2:17" ht="13.5" customHeight="1" x14ac:dyDescent="0.15">
      <c r="B299" s="4" t="s">
        <v>558</v>
      </c>
      <c r="C299" s="179"/>
      <c r="D299" s="179"/>
      <c r="E299" s="179"/>
      <c r="F299" s="179"/>
      <c r="G299" s="5"/>
      <c r="H299" s="2">
        <f>+I292</f>
        <v>0</v>
      </c>
      <c r="I299" s="42"/>
      <c r="J299" s="43"/>
      <c r="K299" s="42"/>
      <c r="L299" s="43"/>
      <c r="M299" s="43"/>
      <c r="N299" s="43"/>
      <c r="O299" s="43"/>
      <c r="P299" s="43"/>
      <c r="Q299" s="42"/>
    </row>
    <row r="300" spans="2:17" ht="13.5" customHeight="1" thickBot="1" x14ac:dyDescent="0.2">
      <c r="B300" s="74"/>
      <c r="C300" s="180"/>
      <c r="D300" s="180" t="s">
        <v>185</v>
      </c>
      <c r="E300" s="180"/>
      <c r="F300" s="180"/>
      <c r="G300" s="181"/>
      <c r="H300" s="41">
        <f>SUM(H298:H299)</f>
        <v>0</v>
      </c>
      <c r="I300" s="42"/>
      <c r="J300" s="42"/>
      <c r="K300" s="42"/>
      <c r="L300" s="43"/>
      <c r="M300" s="43"/>
      <c r="N300" s="43"/>
      <c r="O300" s="43"/>
      <c r="P300" s="43"/>
      <c r="Q300" s="42"/>
    </row>
    <row r="301" spans="2:17" ht="13.5" customHeight="1" x14ac:dyDescent="0.15">
      <c r="B301" s="43"/>
      <c r="C301" s="43"/>
      <c r="D301" s="43"/>
      <c r="E301" s="43"/>
      <c r="F301" s="43"/>
      <c r="G301" s="43"/>
      <c r="H301" s="42"/>
      <c r="I301" s="42"/>
      <c r="J301" s="42"/>
      <c r="K301" s="42"/>
      <c r="L301" s="43"/>
      <c r="M301" s="43"/>
      <c r="N301" s="43"/>
      <c r="O301" s="43"/>
      <c r="P301" s="43"/>
      <c r="Q301" s="42"/>
    </row>
    <row r="302" spans="2:17" ht="13.5" customHeight="1" x14ac:dyDescent="0.15">
      <c r="B302" s="1" t="s">
        <v>559</v>
      </c>
      <c r="C302" s="42"/>
      <c r="D302" s="42"/>
      <c r="E302" s="42"/>
      <c r="F302" s="42"/>
      <c r="G302" s="42"/>
      <c r="H302" s="42"/>
      <c r="I302" s="42"/>
      <c r="J302" s="43"/>
      <c r="K302" s="42"/>
      <c r="L302" s="43"/>
      <c r="M302" s="43"/>
      <c r="N302" s="42"/>
    </row>
    <row r="303" spans="2:17" ht="13.5" customHeight="1" x14ac:dyDescent="0.15">
      <c r="B303" s="1" t="s">
        <v>560</v>
      </c>
      <c r="C303" s="42"/>
      <c r="D303" s="42"/>
      <c r="E303" s="42"/>
      <c r="F303" s="42"/>
      <c r="G303" s="42"/>
      <c r="H303" s="42"/>
      <c r="I303" s="42"/>
      <c r="J303" s="43"/>
      <c r="K303" s="42"/>
      <c r="L303" s="43"/>
      <c r="M303" s="43"/>
      <c r="N303" s="42"/>
    </row>
    <row r="304" spans="2:17" ht="13.5" customHeight="1" thickBot="1" x14ac:dyDescent="0.2">
      <c r="C304" s="42"/>
      <c r="D304" s="42"/>
      <c r="E304" s="42"/>
      <c r="F304" s="42"/>
      <c r="G304" s="42"/>
      <c r="H304" s="42"/>
      <c r="I304" s="42"/>
      <c r="J304" s="43"/>
      <c r="K304" s="42"/>
      <c r="L304" s="43"/>
      <c r="M304" s="43"/>
      <c r="N304" s="42"/>
    </row>
    <row r="305" spans="2:10" ht="13.5" customHeight="1" x14ac:dyDescent="0.15">
      <c r="B305" s="125"/>
      <c r="C305" s="45"/>
      <c r="D305" s="231" t="s">
        <v>418</v>
      </c>
      <c r="E305" s="232" t="s">
        <v>43</v>
      </c>
      <c r="F305" s="233" t="s">
        <v>188</v>
      </c>
      <c r="G305" s="234" t="s">
        <v>229</v>
      </c>
      <c r="H305" s="150" t="s">
        <v>25</v>
      </c>
    </row>
    <row r="306" spans="2:10" ht="13.5" customHeight="1" x14ac:dyDescent="0.15">
      <c r="B306" s="77" t="s">
        <v>83</v>
      </c>
      <c r="C306" s="48" t="s">
        <v>258</v>
      </c>
      <c r="D306" s="235" t="s">
        <v>259</v>
      </c>
      <c r="E306" s="59" t="s">
        <v>260</v>
      </c>
      <c r="F306" s="236" t="s">
        <v>259</v>
      </c>
      <c r="G306" s="237" t="s">
        <v>260</v>
      </c>
      <c r="H306" s="238" t="s">
        <v>456</v>
      </c>
    </row>
    <row r="307" spans="2:10" ht="13.5" customHeight="1" x14ac:dyDescent="0.15">
      <c r="B307" s="77"/>
      <c r="C307" s="48"/>
      <c r="D307" s="235" t="s">
        <v>457</v>
      </c>
      <c r="E307" s="59" t="s">
        <v>261</v>
      </c>
      <c r="F307" s="236" t="s">
        <v>458</v>
      </c>
      <c r="G307" s="237" t="s">
        <v>261</v>
      </c>
      <c r="H307" s="238" t="s">
        <v>248</v>
      </c>
    </row>
    <row r="308" spans="2:10" ht="13.5" customHeight="1" x14ac:dyDescent="0.15">
      <c r="B308" s="77"/>
      <c r="C308" s="48"/>
      <c r="D308" s="182" t="s">
        <v>449</v>
      </c>
      <c r="E308" s="176" t="s">
        <v>449</v>
      </c>
      <c r="F308" s="239" t="s">
        <v>449</v>
      </c>
      <c r="G308" s="240" t="s">
        <v>449</v>
      </c>
      <c r="H308" s="238"/>
    </row>
    <row r="309" spans="2:10" ht="13.5" customHeight="1" x14ac:dyDescent="0.15">
      <c r="B309" s="47"/>
      <c r="C309" s="48"/>
      <c r="D309" s="241" t="s">
        <v>262</v>
      </c>
      <c r="E309" s="242"/>
      <c r="F309" s="243" t="s">
        <v>262</v>
      </c>
      <c r="G309" s="244"/>
      <c r="H309" s="238"/>
    </row>
    <row r="310" spans="2:10" ht="13.5" customHeight="1" x14ac:dyDescent="0.15">
      <c r="B310" s="51"/>
      <c r="C310" s="52"/>
      <c r="D310" s="235" t="s">
        <v>459</v>
      </c>
      <c r="E310" s="59"/>
      <c r="F310" s="236" t="s">
        <v>459</v>
      </c>
      <c r="G310" s="237"/>
      <c r="H310" s="238"/>
    </row>
    <row r="311" spans="2:10" ht="13.5" customHeight="1" x14ac:dyDescent="0.15">
      <c r="B311" s="11"/>
      <c r="C311" s="245"/>
      <c r="D311" s="246"/>
      <c r="E311" s="245"/>
      <c r="F311" s="247"/>
      <c r="G311" s="248"/>
      <c r="H311" s="159">
        <f t="shared" ref="H311:H316" si="2">IF($E$17="-",-(F311*G311)/1000,(D311*E311*$E$17-F311*G311)/1000)</f>
        <v>0</v>
      </c>
    </row>
    <row r="312" spans="2:10" ht="13.5" customHeight="1" x14ac:dyDescent="0.15">
      <c r="B312" s="11"/>
      <c r="C312" s="249"/>
      <c r="D312" s="250"/>
      <c r="E312" s="249"/>
      <c r="F312" s="251"/>
      <c r="G312" s="252"/>
      <c r="H312" s="253">
        <f t="shared" si="2"/>
        <v>0</v>
      </c>
    </row>
    <row r="313" spans="2:10" ht="13.5" customHeight="1" x14ac:dyDescent="0.15">
      <c r="B313" s="11"/>
      <c r="C313" s="254"/>
      <c r="D313" s="255"/>
      <c r="E313" s="254"/>
      <c r="F313" s="256"/>
      <c r="G313" s="257"/>
      <c r="H313" s="258">
        <f t="shared" si="2"/>
        <v>0</v>
      </c>
    </row>
    <row r="314" spans="2:10" ht="13.5" customHeight="1" x14ac:dyDescent="0.15">
      <c r="B314" s="14"/>
      <c r="C314" s="245"/>
      <c r="D314" s="246"/>
      <c r="E314" s="245"/>
      <c r="F314" s="247"/>
      <c r="G314" s="248"/>
      <c r="H314" s="259">
        <f t="shared" si="2"/>
        <v>0</v>
      </c>
    </row>
    <row r="315" spans="2:10" ht="13.5" customHeight="1" x14ac:dyDescent="0.15">
      <c r="B315" s="11"/>
      <c r="C315" s="249"/>
      <c r="D315" s="250"/>
      <c r="E315" s="249"/>
      <c r="F315" s="251"/>
      <c r="G315" s="252"/>
      <c r="H315" s="253">
        <f t="shared" si="2"/>
        <v>0</v>
      </c>
    </row>
    <row r="316" spans="2:10" ht="13.5" customHeight="1" x14ac:dyDescent="0.15">
      <c r="B316" s="260"/>
      <c r="C316" s="254"/>
      <c r="D316" s="255"/>
      <c r="E316" s="254"/>
      <c r="F316" s="256"/>
      <c r="G316" s="257"/>
      <c r="H316" s="253">
        <f t="shared" si="2"/>
        <v>0</v>
      </c>
    </row>
    <row r="317" spans="2:10" ht="13.5" customHeight="1" thickBot="1" x14ac:dyDescent="0.2">
      <c r="B317" s="192" t="s">
        <v>263</v>
      </c>
      <c r="C317" s="189"/>
      <c r="D317" s="261"/>
      <c r="E317" s="262"/>
      <c r="F317" s="263"/>
      <c r="G317" s="264"/>
      <c r="H317" s="41">
        <f>SUM(H311:H316)</f>
        <v>0</v>
      </c>
    </row>
    <row r="318" spans="2:10" ht="13.5" customHeight="1" x14ac:dyDescent="0.15">
      <c r="B318" s="43"/>
      <c r="C318" s="42"/>
      <c r="D318" s="42"/>
      <c r="E318" s="42"/>
      <c r="F318" s="42"/>
      <c r="G318" s="42"/>
      <c r="H318" s="42"/>
      <c r="I318" s="42"/>
      <c r="J318" s="43"/>
    </row>
    <row r="319" spans="2:10" ht="13.5" customHeight="1" thickBot="1" x14ac:dyDescent="0.2">
      <c r="B319" s="43" t="s">
        <v>561</v>
      </c>
    </row>
    <row r="320" spans="2:10" ht="13.5" customHeight="1" x14ac:dyDescent="0.15">
      <c r="B320" s="125"/>
      <c r="C320" s="45" t="s">
        <v>186</v>
      </c>
      <c r="D320" s="55" t="s">
        <v>264</v>
      </c>
      <c r="E320" s="55" t="s">
        <v>265</v>
      </c>
      <c r="F320" s="55" t="s">
        <v>266</v>
      </c>
      <c r="G320" s="55" t="s">
        <v>267</v>
      </c>
      <c r="H320" s="55" t="s">
        <v>268</v>
      </c>
      <c r="I320" s="265" t="s">
        <v>269</v>
      </c>
      <c r="J320" s="93" t="s">
        <v>270</v>
      </c>
    </row>
    <row r="321" spans="2:12" ht="13.5" customHeight="1" x14ac:dyDescent="0.15">
      <c r="B321" s="77" t="s">
        <v>83</v>
      </c>
      <c r="C321" s="48" t="s">
        <v>271</v>
      </c>
      <c r="D321" s="57" t="s">
        <v>272</v>
      </c>
      <c r="E321" s="57" t="s">
        <v>460</v>
      </c>
      <c r="F321" s="57" t="s">
        <v>273</v>
      </c>
      <c r="G321" s="57" t="s">
        <v>274</v>
      </c>
      <c r="H321" s="57" t="s">
        <v>461</v>
      </c>
      <c r="I321" s="266" t="s">
        <v>275</v>
      </c>
      <c r="J321" s="95"/>
    </row>
    <row r="322" spans="2:12" ht="13.5" customHeight="1" x14ac:dyDescent="0.15">
      <c r="B322" s="77"/>
      <c r="C322" s="57"/>
      <c r="D322" s="57"/>
      <c r="E322" s="57"/>
      <c r="F322" s="57"/>
      <c r="G322" s="57" t="s">
        <v>276</v>
      </c>
      <c r="H322" s="57"/>
      <c r="I322" s="266" t="s">
        <v>462</v>
      </c>
      <c r="J322" s="95"/>
    </row>
    <row r="323" spans="2:12" ht="13.5" customHeight="1" x14ac:dyDescent="0.15">
      <c r="B323" s="267"/>
      <c r="C323" s="61" t="s">
        <v>463</v>
      </c>
      <c r="D323" s="57" t="s">
        <v>464</v>
      </c>
      <c r="E323" s="57" t="s">
        <v>463</v>
      </c>
      <c r="F323" s="57" t="s">
        <v>277</v>
      </c>
      <c r="G323" s="57" t="s">
        <v>278</v>
      </c>
      <c r="H323" s="57" t="s">
        <v>277</v>
      </c>
      <c r="I323" s="266" t="s">
        <v>66</v>
      </c>
      <c r="J323" s="95" t="s">
        <v>463</v>
      </c>
    </row>
    <row r="324" spans="2:12" s="173" customFormat="1" ht="13.5" customHeight="1" thickBot="1" x14ac:dyDescent="0.2">
      <c r="B324" s="174"/>
      <c r="C324" s="65"/>
      <c r="D324" s="65"/>
      <c r="E324" s="65">
        <f>+C324*D324/100</f>
        <v>0</v>
      </c>
      <c r="F324" s="65"/>
      <c r="G324" s="65"/>
      <c r="H324" s="65">
        <f>+F324-G324</f>
        <v>0</v>
      </c>
      <c r="I324" s="268">
        <f>+E324*H324/1000</f>
        <v>0</v>
      </c>
      <c r="J324" s="111"/>
    </row>
    <row r="325" spans="2:12" ht="13.5" customHeight="1" thickBot="1" x14ac:dyDescent="0.2">
      <c r="B325" s="43"/>
    </row>
    <row r="326" spans="2:12" ht="13.5" customHeight="1" x14ac:dyDescent="0.15">
      <c r="B326" s="43"/>
      <c r="G326" s="220"/>
      <c r="H326" s="55" t="s">
        <v>279</v>
      </c>
      <c r="I326" s="55" t="s">
        <v>280</v>
      </c>
      <c r="J326" s="46" t="s">
        <v>4</v>
      </c>
    </row>
    <row r="327" spans="2:12" ht="13.5" customHeight="1" x14ac:dyDescent="0.15">
      <c r="B327" s="43"/>
      <c r="G327" s="220"/>
      <c r="H327" s="57" t="s">
        <v>281</v>
      </c>
      <c r="I327" s="57" t="s">
        <v>282</v>
      </c>
      <c r="J327" s="49" t="s">
        <v>465</v>
      </c>
    </row>
    <row r="328" spans="2:12" ht="13.5" customHeight="1" x14ac:dyDescent="0.15">
      <c r="B328" s="43"/>
      <c r="G328" s="220"/>
      <c r="H328" s="57"/>
      <c r="I328" s="57" t="s">
        <v>466</v>
      </c>
      <c r="J328" s="49"/>
    </row>
    <row r="329" spans="2:12" ht="13.5" customHeight="1" x14ac:dyDescent="0.15">
      <c r="B329" s="43"/>
      <c r="G329" s="220"/>
      <c r="H329" s="57" t="s">
        <v>277</v>
      </c>
      <c r="I329" s="57" t="s">
        <v>66</v>
      </c>
      <c r="J329" s="49" t="s">
        <v>66</v>
      </c>
    </row>
    <row r="330" spans="2:12" ht="13.5" customHeight="1" thickBot="1" x14ac:dyDescent="0.2">
      <c r="B330" s="43"/>
      <c r="G330" s="191"/>
      <c r="H330" s="65"/>
      <c r="I330" s="76">
        <f>J324*H330/1000</f>
        <v>0</v>
      </c>
      <c r="J330" s="41">
        <f>+I324+I330</f>
        <v>0</v>
      </c>
    </row>
    <row r="331" spans="2:12" ht="13.5" customHeight="1" x14ac:dyDescent="0.15">
      <c r="B331" s="43"/>
      <c r="G331" s="42"/>
      <c r="H331" s="42"/>
      <c r="I331" s="42"/>
      <c r="J331" s="42"/>
    </row>
    <row r="332" spans="2:12" ht="13.5" customHeight="1" x14ac:dyDescent="0.15">
      <c r="B332" s="123"/>
      <c r="C332" s="123"/>
      <c r="D332" s="123"/>
      <c r="E332" s="123"/>
      <c r="G332" s="269"/>
      <c r="H332" s="270"/>
      <c r="I332" s="270"/>
      <c r="J332" s="269"/>
      <c r="K332" s="269"/>
      <c r="L332" s="269"/>
    </row>
    <row r="333" spans="2:12" ht="13.5" customHeight="1" thickBot="1" x14ac:dyDescent="0.2">
      <c r="B333" s="43" t="s">
        <v>562</v>
      </c>
      <c r="E333" s="1" t="s">
        <v>72</v>
      </c>
    </row>
    <row r="334" spans="2:12" ht="13.5" customHeight="1" x14ac:dyDescent="0.15">
      <c r="B334" s="154" t="s">
        <v>563</v>
      </c>
      <c r="C334" s="271"/>
      <c r="D334" s="9"/>
      <c r="E334" s="272">
        <f>+H317</f>
        <v>0</v>
      </c>
    </row>
    <row r="335" spans="2:12" ht="13.5" customHeight="1" x14ac:dyDescent="0.15">
      <c r="B335" s="4" t="s">
        <v>564</v>
      </c>
      <c r="C335" s="179"/>
      <c r="D335" s="5"/>
      <c r="E335" s="273">
        <f>+J330</f>
        <v>0</v>
      </c>
    </row>
    <row r="336" spans="2:12" ht="13.5" customHeight="1" thickBot="1" x14ac:dyDescent="0.2">
      <c r="B336" s="192" t="s">
        <v>283</v>
      </c>
      <c r="C336" s="210"/>
      <c r="D336" s="181"/>
      <c r="E336" s="274">
        <f>SUM(E334:E335)</f>
        <v>0</v>
      </c>
    </row>
    <row r="337" spans="2:11" ht="13.5" customHeight="1" x14ac:dyDescent="0.15">
      <c r="B337" s="43"/>
    </row>
    <row r="338" spans="2:11" ht="13.5" customHeight="1" thickBot="1" x14ac:dyDescent="0.2">
      <c r="B338" s="43" t="s">
        <v>603</v>
      </c>
    </row>
    <row r="339" spans="2:11" ht="13.5" customHeight="1" x14ac:dyDescent="0.15">
      <c r="B339" s="125" t="s">
        <v>284</v>
      </c>
      <c r="C339" s="55" t="s">
        <v>418</v>
      </c>
      <c r="D339" s="55" t="s">
        <v>285</v>
      </c>
      <c r="E339" s="221" t="s">
        <v>286</v>
      </c>
      <c r="F339" s="46" t="s">
        <v>4</v>
      </c>
    </row>
    <row r="340" spans="2:11" ht="13.5" customHeight="1" x14ac:dyDescent="0.15">
      <c r="B340" s="77"/>
      <c r="C340" s="57" t="s">
        <v>287</v>
      </c>
      <c r="D340" s="57" t="s">
        <v>288</v>
      </c>
      <c r="E340" s="79" t="s">
        <v>150</v>
      </c>
      <c r="F340" s="49" t="s">
        <v>467</v>
      </c>
    </row>
    <row r="341" spans="2:11" ht="13.5" customHeight="1" x14ac:dyDescent="0.15">
      <c r="B341" s="77"/>
      <c r="C341" s="57" t="s">
        <v>289</v>
      </c>
      <c r="D341" s="57"/>
      <c r="E341" s="79"/>
      <c r="F341" s="275"/>
    </row>
    <row r="342" spans="2:11" ht="13.5" customHeight="1" x14ac:dyDescent="0.15">
      <c r="B342" s="77"/>
      <c r="C342" s="57" t="s">
        <v>290</v>
      </c>
      <c r="D342" s="57"/>
      <c r="E342" s="79"/>
      <c r="F342" s="49"/>
      <c r="H342" s="43"/>
      <c r="I342" s="43"/>
      <c r="J342" s="43"/>
    </row>
    <row r="343" spans="2:11" ht="13.5" customHeight="1" x14ac:dyDescent="0.15">
      <c r="B343" s="77"/>
      <c r="C343" s="182" t="s">
        <v>291</v>
      </c>
      <c r="D343" s="57" t="s">
        <v>463</v>
      </c>
      <c r="E343" s="79" t="s">
        <v>292</v>
      </c>
      <c r="F343" s="49" t="s">
        <v>66</v>
      </c>
      <c r="H343" s="43"/>
      <c r="I343" s="43"/>
      <c r="J343" s="43"/>
    </row>
    <row r="344" spans="2:11" ht="13.5" customHeight="1" x14ac:dyDescent="0.15">
      <c r="B344" s="276"/>
      <c r="C344" s="277"/>
      <c r="D344" s="37"/>
      <c r="E344" s="179"/>
      <c r="F344" s="278">
        <f>E344*D344-C344</f>
        <v>0</v>
      </c>
      <c r="H344" s="279"/>
      <c r="I344" s="279"/>
      <c r="J344" s="279"/>
    </row>
    <row r="345" spans="2:11" ht="13.5" customHeight="1" x14ac:dyDescent="0.15">
      <c r="B345" s="276"/>
      <c r="C345" s="277"/>
      <c r="D345" s="37"/>
      <c r="E345" s="179"/>
      <c r="F345" s="278">
        <f>E345*D345-C345</f>
        <v>0</v>
      </c>
      <c r="H345" s="279"/>
      <c r="I345" s="279"/>
      <c r="J345" s="279"/>
    </row>
    <row r="346" spans="2:11" ht="13.5" customHeight="1" thickBot="1" x14ac:dyDescent="0.2">
      <c r="B346" s="89" t="s">
        <v>425</v>
      </c>
      <c r="C346" s="40">
        <f>SUM(C344:C345)</f>
        <v>0</v>
      </c>
      <c r="D346" s="40">
        <f>SUM(D344:D345)</f>
        <v>0</v>
      </c>
      <c r="E346" s="40">
        <f>SUM(E344:E345)</f>
        <v>0</v>
      </c>
      <c r="F346" s="280">
        <f>+D346*E346-C346</f>
        <v>0</v>
      </c>
      <c r="H346" s="279"/>
      <c r="I346" s="279"/>
      <c r="J346" s="279"/>
    </row>
    <row r="347" spans="2:11" ht="9.75" customHeight="1" x14ac:dyDescent="0.15"/>
    <row r="348" spans="2:11" ht="12.6" customHeight="1" x14ac:dyDescent="0.15">
      <c r="B348" s="1" t="s">
        <v>565</v>
      </c>
    </row>
    <row r="349" spans="2:11" ht="12.6" customHeight="1" thickBot="1" x14ac:dyDescent="0.2">
      <c r="B349" s="1" t="s">
        <v>320</v>
      </c>
    </row>
    <row r="350" spans="2:11" ht="12.6" customHeight="1" x14ac:dyDescent="0.15">
      <c r="B350" s="125"/>
      <c r="C350" s="7"/>
      <c r="D350" s="8" t="s">
        <v>293</v>
      </c>
      <c r="E350" s="8"/>
      <c r="F350" s="8"/>
      <c r="G350" s="9"/>
      <c r="H350" s="55" t="s">
        <v>80</v>
      </c>
      <c r="I350" s="55" t="s">
        <v>294</v>
      </c>
      <c r="J350" s="55" t="s">
        <v>212</v>
      </c>
      <c r="K350" s="94"/>
    </row>
    <row r="351" spans="2:11" ht="12.6" customHeight="1" x14ac:dyDescent="0.15">
      <c r="B351" s="47" t="s">
        <v>83</v>
      </c>
      <c r="C351" s="57" t="s">
        <v>295</v>
      </c>
      <c r="D351" s="412" t="s">
        <v>296</v>
      </c>
      <c r="E351" s="281" t="s">
        <v>297</v>
      </c>
      <c r="F351" s="282"/>
      <c r="G351" s="57" t="s">
        <v>298</v>
      </c>
      <c r="H351" s="57" t="s">
        <v>299</v>
      </c>
      <c r="I351" s="57" t="s">
        <v>435</v>
      </c>
      <c r="J351" s="57" t="s">
        <v>230</v>
      </c>
      <c r="K351" s="94"/>
    </row>
    <row r="352" spans="2:11" ht="12.6" customHeight="1" x14ac:dyDescent="0.15">
      <c r="B352" s="77"/>
      <c r="C352" s="12" t="s">
        <v>445</v>
      </c>
      <c r="D352" s="413"/>
      <c r="E352" s="85"/>
      <c r="F352" s="43"/>
      <c r="G352" s="57" t="s">
        <v>468</v>
      </c>
      <c r="H352" s="57" t="s">
        <v>445</v>
      </c>
      <c r="I352" s="57" t="s">
        <v>437</v>
      </c>
      <c r="J352" s="57"/>
      <c r="K352" s="94"/>
    </row>
    <row r="353" spans="2:17" ht="12.6" customHeight="1" x14ac:dyDescent="0.15">
      <c r="B353" s="11"/>
      <c r="C353" s="12"/>
      <c r="D353" s="414"/>
      <c r="E353" s="98"/>
      <c r="F353" s="283"/>
      <c r="G353" s="61"/>
      <c r="H353" s="57" t="s">
        <v>469</v>
      </c>
      <c r="I353" s="61" t="s">
        <v>455</v>
      </c>
      <c r="J353" s="57" t="s">
        <v>221</v>
      </c>
      <c r="K353" s="94"/>
    </row>
    <row r="354" spans="2:17" ht="12.6" customHeight="1" x14ac:dyDescent="0.15">
      <c r="B354" s="54"/>
      <c r="C354" s="185"/>
      <c r="D354" s="22"/>
      <c r="E354" s="415"/>
      <c r="F354" s="416"/>
      <c r="G354" s="22">
        <f>+C354-D354</f>
        <v>0</v>
      </c>
      <c r="H354" s="212"/>
      <c r="I354" s="22">
        <f>G354*H354*10</f>
        <v>0</v>
      </c>
      <c r="J354" s="132"/>
      <c r="K354" s="284"/>
    </row>
    <row r="355" spans="2:17" ht="12.6" customHeight="1" x14ac:dyDescent="0.15">
      <c r="B355" s="54"/>
      <c r="C355" s="185"/>
      <c r="D355" s="22"/>
      <c r="E355" s="417"/>
      <c r="F355" s="418"/>
      <c r="G355" s="22">
        <f>+C355-D355</f>
        <v>0</v>
      </c>
      <c r="H355" s="285"/>
      <c r="I355" s="22">
        <f>G355*H355*10</f>
        <v>0</v>
      </c>
      <c r="J355" s="286"/>
      <c r="K355" s="284"/>
    </row>
    <row r="356" spans="2:17" ht="12.6" customHeight="1" x14ac:dyDescent="0.15">
      <c r="B356" s="96"/>
      <c r="C356" s="287"/>
      <c r="D356" s="131"/>
      <c r="E356" s="417"/>
      <c r="F356" s="418"/>
      <c r="G356" s="22">
        <f>+C356-D356</f>
        <v>0</v>
      </c>
      <c r="H356" s="288"/>
      <c r="I356" s="22">
        <f>G356*H356*10</f>
        <v>0</v>
      </c>
      <c r="J356" s="289"/>
      <c r="K356" s="284"/>
    </row>
    <row r="357" spans="2:17" ht="12.6" customHeight="1" thickBot="1" x14ac:dyDescent="0.2">
      <c r="B357" s="25" t="s">
        <v>300</v>
      </c>
      <c r="C357" s="195">
        <f>SUM(C354:C356)</f>
        <v>0</v>
      </c>
      <c r="D357" s="195">
        <f>SUM(D354:D356)</f>
        <v>0</v>
      </c>
      <c r="E357" s="419"/>
      <c r="F357" s="420"/>
      <c r="G357" s="65">
        <f>SUM(G354:G356)</f>
        <v>0</v>
      </c>
      <c r="H357" s="26"/>
      <c r="I357" s="65">
        <f>SUM(I354:I356)</f>
        <v>0</v>
      </c>
      <c r="J357" s="290"/>
      <c r="K357" s="284"/>
    </row>
    <row r="358" spans="2:17" ht="12.6" customHeight="1" thickBot="1" x14ac:dyDescent="0.2">
      <c r="C358" s="123"/>
      <c r="D358" s="123"/>
      <c r="E358" s="123"/>
      <c r="F358" s="42"/>
      <c r="G358" s="42"/>
      <c r="H358" s="42"/>
      <c r="I358" s="42"/>
      <c r="J358" s="42"/>
      <c r="K358" s="43"/>
      <c r="L358" s="43"/>
    </row>
    <row r="359" spans="2:17" ht="12.6" customHeight="1" x14ac:dyDescent="0.15">
      <c r="C359" s="123"/>
      <c r="D359" s="123"/>
      <c r="E359" s="123"/>
      <c r="F359" s="55" t="s">
        <v>301</v>
      </c>
      <c r="G359" s="126"/>
      <c r="H359" s="221" t="s">
        <v>302</v>
      </c>
      <c r="I359" s="137"/>
      <c r="J359" s="46" t="s">
        <v>82</v>
      </c>
      <c r="K359" s="42"/>
      <c r="L359" s="43"/>
    </row>
    <row r="360" spans="2:17" ht="12.6" customHeight="1" x14ac:dyDescent="0.15">
      <c r="C360" s="123"/>
      <c r="D360" s="123"/>
      <c r="E360" s="123"/>
      <c r="F360" s="57"/>
      <c r="G360" s="128" t="s">
        <v>303</v>
      </c>
      <c r="H360" s="128" t="s">
        <v>304</v>
      </c>
      <c r="I360" s="57" t="s">
        <v>470</v>
      </c>
      <c r="J360" s="49" t="s">
        <v>471</v>
      </c>
      <c r="K360" s="42"/>
      <c r="L360" s="43"/>
    </row>
    <row r="361" spans="2:17" ht="12.6" customHeight="1" x14ac:dyDescent="0.15">
      <c r="C361" s="123"/>
      <c r="D361" s="123"/>
      <c r="E361" s="123"/>
      <c r="F361" s="57"/>
      <c r="G361" s="57" t="s">
        <v>11</v>
      </c>
      <c r="H361" s="57"/>
      <c r="I361" s="129"/>
      <c r="J361" s="49"/>
      <c r="K361" s="42"/>
      <c r="L361" s="43"/>
    </row>
    <row r="362" spans="2:17" ht="12.6" customHeight="1" x14ac:dyDescent="0.15">
      <c r="C362" s="123"/>
      <c r="D362" s="123"/>
      <c r="E362" s="123"/>
      <c r="F362" s="57"/>
      <c r="G362" s="57" t="s">
        <v>450</v>
      </c>
      <c r="H362" s="129" t="s">
        <v>305</v>
      </c>
      <c r="I362" s="129" t="s">
        <v>53</v>
      </c>
      <c r="J362" s="53" t="s">
        <v>66</v>
      </c>
      <c r="K362" s="42"/>
      <c r="L362" s="43"/>
    </row>
    <row r="363" spans="2:17" ht="12.6" customHeight="1" x14ac:dyDescent="0.15">
      <c r="C363" s="123"/>
      <c r="D363" s="123"/>
      <c r="E363" s="123"/>
      <c r="F363" s="291"/>
      <c r="G363" s="37"/>
      <c r="H363" s="37"/>
      <c r="I363" s="37">
        <f>+G363*H363</f>
        <v>0</v>
      </c>
      <c r="J363" s="2">
        <f>(I354*J354*F363-I363)/1000</f>
        <v>0</v>
      </c>
      <c r="K363" s="42"/>
      <c r="L363" s="43"/>
    </row>
    <row r="364" spans="2:17" ht="12.6" customHeight="1" x14ac:dyDescent="0.15">
      <c r="C364" s="123"/>
      <c r="D364" s="123"/>
      <c r="E364" s="123"/>
      <c r="F364" s="291"/>
      <c r="G364" s="37"/>
      <c r="H364" s="37"/>
      <c r="I364" s="37">
        <f>+G364*H364</f>
        <v>0</v>
      </c>
      <c r="J364" s="2">
        <f>(I355*J355*F364-I364)/1000</f>
        <v>0</v>
      </c>
      <c r="K364" s="42"/>
      <c r="L364" s="43"/>
    </row>
    <row r="365" spans="2:17" ht="12.6" customHeight="1" thickBot="1" x14ac:dyDescent="0.2">
      <c r="C365" s="123"/>
      <c r="D365" s="123"/>
      <c r="E365" s="123"/>
      <c r="F365" s="292"/>
      <c r="G365" s="37"/>
      <c r="H365" s="37"/>
      <c r="I365" s="37">
        <f>+G365*H365</f>
        <v>0</v>
      </c>
      <c r="J365" s="2">
        <f>(I356*J356*F365-I365)/1000</f>
        <v>0</v>
      </c>
      <c r="K365" s="42"/>
      <c r="L365" s="43"/>
    </row>
    <row r="366" spans="2:17" ht="12.6" customHeight="1" thickBot="1" x14ac:dyDescent="0.2">
      <c r="C366" s="123"/>
      <c r="D366" s="123"/>
      <c r="E366" s="123"/>
      <c r="F366" s="26"/>
      <c r="G366" s="26"/>
      <c r="H366" s="290"/>
      <c r="I366" s="293"/>
      <c r="J366" s="41">
        <f>SUM(J363:J365)</f>
        <v>0</v>
      </c>
      <c r="K366" s="42"/>
      <c r="L366" s="43"/>
    </row>
    <row r="367" spans="2:17" ht="12.6" customHeight="1" thickBot="1" x14ac:dyDescent="0.2">
      <c r="C367" s="123"/>
      <c r="D367" s="123"/>
      <c r="E367" s="123"/>
      <c r="F367" s="42"/>
      <c r="G367" s="42"/>
      <c r="H367" s="294"/>
      <c r="I367" s="42"/>
      <c r="J367" s="42"/>
      <c r="K367" s="42"/>
      <c r="L367" s="43"/>
    </row>
    <row r="368" spans="2:17" ht="12.6" customHeight="1" x14ac:dyDescent="0.15">
      <c r="B368" s="6" t="s">
        <v>306</v>
      </c>
      <c r="C368" s="295"/>
      <c r="D368" s="296"/>
      <c r="E368" s="395"/>
      <c r="F368" s="396"/>
      <c r="G368" s="397"/>
      <c r="H368" s="42"/>
      <c r="I368" s="42"/>
      <c r="J368" s="42"/>
      <c r="K368" s="42"/>
      <c r="L368" s="43"/>
      <c r="M368" s="43"/>
      <c r="N368" s="42"/>
      <c r="O368" s="43"/>
      <c r="P368" s="43"/>
      <c r="Q368" s="42"/>
    </row>
    <row r="369" spans="2:17" ht="12.6" customHeight="1" thickBot="1" x14ac:dyDescent="0.2">
      <c r="B369" s="192" t="s">
        <v>199</v>
      </c>
      <c r="C369" s="297"/>
      <c r="D369" s="298"/>
      <c r="E369" s="398"/>
      <c r="F369" s="399"/>
      <c r="G369" s="400"/>
      <c r="H369" s="42"/>
      <c r="I369" s="42"/>
      <c r="J369" s="42"/>
      <c r="K369" s="42"/>
      <c r="L369" s="43"/>
      <c r="M369" s="43"/>
      <c r="N369" s="42"/>
      <c r="O369" s="43"/>
      <c r="P369" s="43"/>
      <c r="Q369" s="42"/>
    </row>
    <row r="370" spans="2:17" ht="12.6" customHeight="1" x14ac:dyDescent="0.15">
      <c r="C370" s="123"/>
      <c r="D370" s="123"/>
      <c r="E370" s="123"/>
      <c r="F370" s="42"/>
      <c r="G370" s="42"/>
      <c r="H370" s="294"/>
      <c r="I370" s="42"/>
      <c r="J370" s="42"/>
      <c r="K370" s="42"/>
      <c r="L370" s="43"/>
    </row>
    <row r="371" spans="2:17" ht="12.6" customHeight="1" x14ac:dyDescent="0.15">
      <c r="B371" s="1" t="s">
        <v>321</v>
      </c>
      <c r="K371" s="42"/>
      <c r="L371" s="43"/>
    </row>
    <row r="372" spans="2:17" ht="12.6" customHeight="1" thickBot="1" x14ac:dyDescent="0.2">
      <c r="B372" s="1" t="s">
        <v>307</v>
      </c>
      <c r="K372" s="42"/>
      <c r="L372" s="43"/>
    </row>
    <row r="373" spans="2:17" ht="12.6" customHeight="1" x14ac:dyDescent="0.15">
      <c r="B373" s="125"/>
      <c r="C373" s="55" t="s">
        <v>418</v>
      </c>
      <c r="D373" s="55" t="s">
        <v>43</v>
      </c>
      <c r="E373" s="55" t="s">
        <v>308</v>
      </c>
      <c r="F373" s="55" t="s">
        <v>80</v>
      </c>
      <c r="G373" s="55" t="s">
        <v>309</v>
      </c>
      <c r="H373" s="83" t="s">
        <v>310</v>
      </c>
      <c r="I373" s="55" t="s">
        <v>311</v>
      </c>
      <c r="J373" s="46" t="s">
        <v>82</v>
      </c>
    </row>
    <row r="374" spans="2:17" ht="12.6" customHeight="1" x14ac:dyDescent="0.15">
      <c r="B374" s="47" t="s">
        <v>83</v>
      </c>
      <c r="C374" s="57" t="s">
        <v>190</v>
      </c>
      <c r="D374" s="57" t="s">
        <v>312</v>
      </c>
      <c r="E374" s="57" t="s">
        <v>313</v>
      </c>
      <c r="F374" s="57" t="s">
        <v>230</v>
      </c>
      <c r="G374" s="57" t="s">
        <v>313</v>
      </c>
      <c r="H374" s="84" t="s">
        <v>231</v>
      </c>
      <c r="I374" s="182" t="s">
        <v>314</v>
      </c>
      <c r="J374" s="49" t="s">
        <v>472</v>
      </c>
    </row>
    <row r="375" spans="2:17" ht="12.6" customHeight="1" x14ac:dyDescent="0.15">
      <c r="B375" s="77"/>
      <c r="C375" s="57" t="s">
        <v>445</v>
      </c>
      <c r="D375" s="57" t="s">
        <v>445</v>
      </c>
      <c r="E375" s="57" t="s">
        <v>315</v>
      </c>
      <c r="F375" s="57"/>
      <c r="G375" s="57" t="s">
        <v>230</v>
      </c>
      <c r="H375" s="84" t="s">
        <v>473</v>
      </c>
      <c r="I375" s="182" t="s">
        <v>316</v>
      </c>
      <c r="J375" s="49"/>
    </row>
    <row r="376" spans="2:17" ht="12.6" customHeight="1" x14ac:dyDescent="0.15">
      <c r="B376" s="77"/>
      <c r="C376" s="61" t="s">
        <v>474</v>
      </c>
      <c r="D376" s="57" t="s">
        <v>469</v>
      </c>
      <c r="E376" s="57" t="s">
        <v>469</v>
      </c>
      <c r="F376" s="57" t="s">
        <v>221</v>
      </c>
      <c r="G376" s="57" t="s">
        <v>221</v>
      </c>
      <c r="H376" s="60" t="s">
        <v>66</v>
      </c>
      <c r="I376" s="61" t="s">
        <v>66</v>
      </c>
      <c r="J376" s="53" t="s">
        <v>66</v>
      </c>
    </row>
    <row r="377" spans="2:17" ht="12.6" customHeight="1" x14ac:dyDescent="0.15">
      <c r="B377" s="54"/>
      <c r="C377" s="185"/>
      <c r="D377" s="285"/>
      <c r="E377" s="22"/>
      <c r="F377" s="286"/>
      <c r="G377" s="286"/>
      <c r="H377" s="21">
        <f>+C377*D377*10*F377/1000</f>
        <v>0</v>
      </c>
      <c r="I377" s="22">
        <f>+C377*E377*10*G377/1000</f>
        <v>0</v>
      </c>
      <c r="J377" s="2">
        <f>+H377-I377</f>
        <v>0</v>
      </c>
    </row>
    <row r="378" spans="2:17" ht="12.6" customHeight="1" x14ac:dyDescent="0.15">
      <c r="B378" s="54"/>
      <c r="C378" s="185"/>
      <c r="D378" s="285"/>
      <c r="E378" s="22"/>
      <c r="F378" s="286"/>
      <c r="G378" s="286"/>
      <c r="H378" s="21">
        <f>+C378*D378*10*F378/1000</f>
        <v>0</v>
      </c>
      <c r="I378" s="22">
        <f>+C378*E378*10*G378/1000</f>
        <v>0</v>
      </c>
      <c r="J378" s="2">
        <f>+H378-I378</f>
        <v>0</v>
      </c>
    </row>
    <row r="379" spans="2:17" ht="12.6" customHeight="1" x14ac:dyDescent="0.15">
      <c r="B379" s="96"/>
      <c r="C379" s="287"/>
      <c r="D379" s="288"/>
      <c r="E379" s="22"/>
      <c r="F379" s="289"/>
      <c r="G379" s="289"/>
      <c r="H379" s="21">
        <f>+C379*D379*10*F379/1000</f>
        <v>0</v>
      </c>
      <c r="I379" s="22">
        <f>+C379*E379*10*G379/1000</f>
        <v>0</v>
      </c>
      <c r="J379" s="2">
        <f>+H379-I379</f>
        <v>0</v>
      </c>
    </row>
    <row r="380" spans="2:17" ht="12.6" customHeight="1" thickBot="1" x14ac:dyDescent="0.2">
      <c r="B380" s="25" t="s">
        <v>36</v>
      </c>
      <c r="C380" s="195">
        <f>SUM(C377:C379)</f>
        <v>0</v>
      </c>
      <c r="D380" s="26"/>
      <c r="E380" s="65">
        <f>SUM(E377:E379)</f>
        <v>0</v>
      </c>
      <c r="F380" s="290"/>
      <c r="G380" s="290"/>
      <c r="H380" s="64">
        <f>SUM(H377:H379)</f>
        <v>0</v>
      </c>
      <c r="I380" s="65">
        <f>SUM(I377:I379)</f>
        <v>0</v>
      </c>
      <c r="J380" s="41">
        <f>SUM(J377:J379)</f>
        <v>0</v>
      </c>
    </row>
    <row r="381" spans="2:17" ht="12.6" customHeight="1" thickBot="1" x14ac:dyDescent="0.2">
      <c r="C381" s="123"/>
      <c r="D381" s="123"/>
      <c r="E381" s="123"/>
      <c r="F381" s="42"/>
      <c r="G381" s="42"/>
      <c r="H381" s="42"/>
      <c r="I381" s="42"/>
      <c r="J381" s="42"/>
      <c r="K381" s="42"/>
      <c r="L381" s="43"/>
    </row>
    <row r="382" spans="2:17" ht="12.6" customHeight="1" x14ac:dyDescent="0.15">
      <c r="B382" s="6" t="s">
        <v>317</v>
      </c>
      <c r="C382" s="295"/>
      <c r="D382" s="296"/>
      <c r="E382" s="395"/>
      <c r="F382" s="396"/>
      <c r="G382" s="397"/>
      <c r="H382" s="42"/>
      <c r="I382" s="42"/>
      <c r="J382" s="42"/>
      <c r="K382" s="42"/>
      <c r="L382" s="43"/>
      <c r="M382" s="43"/>
      <c r="N382" s="42"/>
      <c r="O382" s="43"/>
      <c r="P382" s="43"/>
      <c r="Q382" s="42"/>
    </row>
    <row r="383" spans="2:17" ht="12.6" customHeight="1" thickBot="1" x14ac:dyDescent="0.2">
      <c r="B383" s="192" t="s">
        <v>201</v>
      </c>
      <c r="C383" s="297"/>
      <c r="D383" s="298"/>
      <c r="E383" s="398"/>
      <c r="F383" s="399"/>
      <c r="G383" s="400"/>
      <c r="H383" s="42"/>
      <c r="I383" s="42"/>
      <c r="J383" s="42"/>
      <c r="K383" s="42"/>
      <c r="L383" s="43"/>
      <c r="M383" s="43"/>
      <c r="N383" s="42"/>
      <c r="O383" s="43"/>
      <c r="P383" s="43"/>
      <c r="Q383" s="42"/>
    </row>
    <row r="384" spans="2:17" ht="12.6" customHeight="1" thickBot="1" x14ac:dyDescent="0.2">
      <c r="C384" s="123"/>
      <c r="D384" s="123"/>
      <c r="E384" s="123"/>
      <c r="F384" s="42"/>
      <c r="G384" s="42"/>
      <c r="H384" s="42"/>
      <c r="I384" s="42"/>
      <c r="J384" s="42"/>
      <c r="K384" s="42"/>
      <c r="L384" s="43"/>
      <c r="M384" s="43"/>
      <c r="N384" s="42"/>
      <c r="O384" s="43"/>
      <c r="P384" s="43"/>
      <c r="Q384" s="42"/>
    </row>
    <row r="385" spans="2:17" ht="12.6" customHeight="1" x14ac:dyDescent="0.15">
      <c r="B385" s="6" t="s">
        <v>318</v>
      </c>
      <c r="C385" s="295"/>
      <c r="D385" s="296"/>
      <c r="E385" s="395"/>
      <c r="F385" s="396"/>
      <c r="G385" s="397"/>
      <c r="H385" s="42"/>
      <c r="I385" s="42"/>
      <c r="J385" s="42"/>
      <c r="K385" s="42"/>
      <c r="L385" s="43"/>
      <c r="M385" s="43"/>
      <c r="N385" s="42"/>
      <c r="O385" s="43"/>
      <c r="P385" s="43"/>
      <c r="Q385" s="42"/>
    </row>
    <row r="386" spans="2:17" ht="12.6" customHeight="1" thickBot="1" x14ac:dyDescent="0.2">
      <c r="B386" s="192" t="s">
        <v>319</v>
      </c>
      <c r="C386" s="297"/>
      <c r="D386" s="298"/>
      <c r="E386" s="398"/>
      <c r="F386" s="399"/>
      <c r="G386" s="400"/>
      <c r="H386" s="42"/>
      <c r="I386" s="42"/>
      <c r="J386" s="42"/>
      <c r="K386" s="42"/>
      <c r="L386" s="43"/>
      <c r="M386" s="43"/>
      <c r="N386" s="42"/>
      <c r="O386" s="43"/>
      <c r="P386" s="43"/>
      <c r="Q386" s="42"/>
    </row>
    <row r="387" spans="2:17" ht="12.6" customHeight="1" x14ac:dyDescent="0.15">
      <c r="C387" s="123"/>
      <c r="D387" s="123"/>
      <c r="E387" s="123"/>
      <c r="F387" s="42"/>
      <c r="G387" s="42"/>
      <c r="H387" s="42"/>
      <c r="I387" s="42"/>
      <c r="J387" s="42"/>
      <c r="K387" s="42"/>
      <c r="L387" s="43"/>
    </row>
    <row r="388" spans="2:17" ht="12.6" customHeight="1" thickBot="1" x14ac:dyDescent="0.2">
      <c r="B388" s="1" t="s">
        <v>566</v>
      </c>
      <c r="C388" s="123"/>
      <c r="D388" s="123"/>
      <c r="E388" s="123" t="s">
        <v>72</v>
      </c>
      <c r="F388" s="42"/>
      <c r="G388" s="42"/>
      <c r="H388" s="42"/>
      <c r="I388" s="42"/>
      <c r="J388" s="42"/>
      <c r="K388" s="42"/>
      <c r="L388" s="43"/>
    </row>
    <row r="389" spans="2:17" ht="12.6" customHeight="1" x14ac:dyDescent="0.15">
      <c r="B389" s="154" t="s">
        <v>567</v>
      </c>
      <c r="C389" s="299"/>
      <c r="D389" s="300"/>
      <c r="E389" s="70">
        <f>+J366</f>
        <v>0</v>
      </c>
      <c r="F389" s="42"/>
      <c r="G389" s="42"/>
      <c r="H389" s="42"/>
      <c r="I389" s="42"/>
      <c r="J389" s="42"/>
      <c r="K389" s="43"/>
    </row>
    <row r="390" spans="2:17" ht="12.6" customHeight="1" x14ac:dyDescent="0.15">
      <c r="B390" s="4" t="s">
        <v>568</v>
      </c>
      <c r="C390" s="301"/>
      <c r="D390" s="302"/>
      <c r="E390" s="63">
        <f>+J380</f>
        <v>0</v>
      </c>
      <c r="F390" s="42"/>
      <c r="G390" s="42"/>
      <c r="H390" s="42"/>
      <c r="I390" s="42"/>
      <c r="J390" s="42"/>
      <c r="K390" s="43"/>
    </row>
    <row r="391" spans="2:17" ht="12.6" customHeight="1" thickBot="1" x14ac:dyDescent="0.2">
      <c r="B391" s="192"/>
      <c r="C391" s="303" t="s">
        <v>322</v>
      </c>
      <c r="D391" s="298"/>
      <c r="E391" s="304">
        <f>SUM(E389:E390)</f>
        <v>0</v>
      </c>
      <c r="F391" s="42"/>
      <c r="G391" s="42"/>
      <c r="H391" s="42"/>
      <c r="I391" s="42"/>
      <c r="J391" s="42"/>
      <c r="K391" s="43"/>
    </row>
    <row r="392" spans="2:17" ht="12.6" customHeight="1" x14ac:dyDescent="0.15">
      <c r="C392" s="123"/>
      <c r="D392" s="123"/>
      <c r="E392" s="123"/>
      <c r="F392" s="42"/>
      <c r="G392" s="42"/>
      <c r="H392" s="294"/>
      <c r="I392" s="42"/>
      <c r="J392" s="42"/>
    </row>
    <row r="393" spans="2:17" ht="12.6" customHeight="1" x14ac:dyDescent="0.15">
      <c r="B393" s="1" t="s">
        <v>569</v>
      </c>
      <c r="C393" s="42"/>
      <c r="D393" s="42"/>
      <c r="E393" s="42"/>
      <c r="F393" s="42"/>
      <c r="G393" s="42"/>
      <c r="H393" s="42"/>
      <c r="I393" s="42"/>
      <c r="J393" s="43"/>
      <c r="K393" s="43"/>
      <c r="L393" s="42"/>
    </row>
    <row r="394" spans="2:17" ht="12.75" customHeight="1" x14ac:dyDescent="0.15">
      <c r="B394" s="1" t="s">
        <v>570</v>
      </c>
      <c r="C394" s="42"/>
      <c r="D394" s="42"/>
      <c r="E394" s="42"/>
      <c r="F394" s="42"/>
      <c r="G394" s="42"/>
      <c r="H394" s="42"/>
      <c r="I394" s="42"/>
      <c r="J394" s="43"/>
      <c r="K394" s="43"/>
      <c r="L394" s="43"/>
      <c r="M394" s="43"/>
    </row>
    <row r="395" spans="2:17" ht="12.75" customHeight="1" thickBot="1" x14ac:dyDescent="0.2">
      <c r="B395" s="1" t="s">
        <v>323</v>
      </c>
      <c r="C395" s="42"/>
      <c r="D395" s="42"/>
      <c r="E395" s="42"/>
      <c r="F395" s="42"/>
      <c r="G395" s="42"/>
      <c r="H395" s="42"/>
      <c r="I395" s="42"/>
      <c r="J395" s="43"/>
      <c r="K395" s="43"/>
      <c r="L395" s="43"/>
      <c r="M395" s="43"/>
    </row>
    <row r="396" spans="2:17" ht="12.75" customHeight="1" x14ac:dyDescent="0.15">
      <c r="B396" s="6"/>
      <c r="C396" s="392" t="s">
        <v>324</v>
      </c>
      <c r="D396" s="393"/>
      <c r="E396" s="393"/>
      <c r="F396" s="393"/>
      <c r="G396" s="393"/>
      <c r="H396" s="394"/>
      <c r="K396" s="43"/>
      <c r="L396" s="43"/>
      <c r="M396" s="43"/>
    </row>
    <row r="397" spans="2:17" ht="12.75" customHeight="1" x14ac:dyDescent="0.15">
      <c r="B397" s="33" t="s">
        <v>96</v>
      </c>
      <c r="C397" s="48" t="s">
        <v>325</v>
      </c>
      <c r="D397" s="235" t="s">
        <v>43</v>
      </c>
      <c r="E397" s="48" t="s">
        <v>326</v>
      </c>
      <c r="F397" s="235" t="s">
        <v>327</v>
      </c>
      <c r="G397" s="305" t="s">
        <v>211</v>
      </c>
      <c r="H397" s="305" t="s">
        <v>310</v>
      </c>
      <c r="L397" s="43"/>
      <c r="M397" s="43"/>
      <c r="N397" s="43"/>
    </row>
    <row r="398" spans="2:17" ht="12.75" customHeight="1" x14ac:dyDescent="0.15">
      <c r="B398" s="11"/>
      <c r="C398" s="48" t="s">
        <v>328</v>
      </c>
      <c r="D398" s="235" t="s">
        <v>329</v>
      </c>
      <c r="E398" s="48" t="s">
        <v>330</v>
      </c>
      <c r="F398" s="235" t="s">
        <v>331</v>
      </c>
      <c r="G398" s="48" t="s">
        <v>332</v>
      </c>
      <c r="H398" s="48" t="s">
        <v>333</v>
      </c>
      <c r="L398" s="43"/>
      <c r="M398" s="43"/>
      <c r="N398" s="43"/>
    </row>
    <row r="399" spans="2:17" ht="12.75" customHeight="1" x14ac:dyDescent="0.15">
      <c r="B399" s="11"/>
      <c r="C399" s="48" t="s">
        <v>334</v>
      </c>
      <c r="D399" s="235" t="s">
        <v>335</v>
      </c>
      <c r="E399" s="48" t="s">
        <v>336</v>
      </c>
      <c r="F399" s="235" t="s">
        <v>337</v>
      </c>
      <c r="G399" s="48" t="s">
        <v>338</v>
      </c>
      <c r="H399" s="48" t="s">
        <v>339</v>
      </c>
      <c r="L399" s="43"/>
      <c r="M399" s="43"/>
      <c r="N399" s="43"/>
    </row>
    <row r="400" spans="2:17" ht="12.75" customHeight="1" x14ac:dyDescent="0.15">
      <c r="B400" s="260"/>
      <c r="C400" s="52" t="s">
        <v>475</v>
      </c>
      <c r="D400" s="306" t="s">
        <v>340</v>
      </c>
      <c r="E400" s="52" t="s">
        <v>341</v>
      </c>
      <c r="F400" s="306" t="s">
        <v>340</v>
      </c>
      <c r="G400" s="52" t="s">
        <v>342</v>
      </c>
      <c r="H400" s="48" t="s">
        <v>343</v>
      </c>
      <c r="L400" s="43"/>
      <c r="M400" s="43"/>
      <c r="N400" s="43"/>
    </row>
    <row r="401" spans="2:14" ht="12.75" customHeight="1" x14ac:dyDescent="0.15">
      <c r="B401" s="4"/>
      <c r="C401" s="22"/>
      <c r="D401" s="22"/>
      <c r="E401" s="22"/>
      <c r="F401" s="185"/>
      <c r="G401" s="37"/>
      <c r="H401" s="22">
        <f>(+C401*D401)</f>
        <v>0</v>
      </c>
      <c r="L401" s="43"/>
      <c r="M401" s="43"/>
      <c r="N401" s="43"/>
    </row>
    <row r="402" spans="2:14" ht="12.75" customHeight="1" x14ac:dyDescent="0.15">
      <c r="B402" s="11"/>
      <c r="C402" s="307"/>
      <c r="D402" s="42"/>
      <c r="E402" s="307"/>
      <c r="F402" s="42"/>
      <c r="G402" s="37"/>
      <c r="H402" s="22">
        <f>(+C402*D402+E402*F402)*G402</f>
        <v>0</v>
      </c>
      <c r="L402" s="43"/>
      <c r="M402" s="43"/>
      <c r="N402" s="43"/>
    </row>
    <row r="403" spans="2:14" ht="12.75" customHeight="1" thickBot="1" x14ac:dyDescent="0.2">
      <c r="B403" s="74" t="s">
        <v>344</v>
      </c>
      <c r="C403" s="65">
        <f>SUM(C401:C402)</f>
        <v>0</v>
      </c>
      <c r="D403" s="133"/>
      <c r="E403" s="26"/>
      <c r="F403" s="133"/>
      <c r="G403" s="177"/>
      <c r="H403" s="65">
        <f>SUM(H401:H402)</f>
        <v>0</v>
      </c>
      <c r="L403" s="43"/>
      <c r="M403" s="43"/>
      <c r="N403" s="43"/>
    </row>
    <row r="404" spans="2:14" ht="12.75" customHeight="1" thickBot="1" x14ac:dyDescent="0.2">
      <c r="C404" s="42"/>
      <c r="D404" s="42"/>
      <c r="E404" s="42"/>
      <c r="F404" s="42"/>
      <c r="G404" s="42"/>
      <c r="H404" s="42"/>
      <c r="I404" s="42"/>
      <c r="J404" s="43"/>
      <c r="K404" s="43"/>
      <c r="L404" s="43"/>
      <c r="M404" s="43"/>
    </row>
    <row r="405" spans="2:14" ht="12.75" customHeight="1" x14ac:dyDescent="0.15">
      <c r="C405" s="42"/>
      <c r="E405" s="42"/>
      <c r="F405" s="191"/>
      <c r="G405" s="393" t="s">
        <v>345</v>
      </c>
      <c r="H405" s="393"/>
      <c r="I405" s="394"/>
      <c r="J405" s="46" t="s">
        <v>4</v>
      </c>
      <c r="K405" s="43"/>
      <c r="L405" s="43"/>
      <c r="M405" s="43"/>
    </row>
    <row r="406" spans="2:14" ht="12.75" customHeight="1" x14ac:dyDescent="0.15">
      <c r="C406" s="42"/>
      <c r="E406" s="42"/>
      <c r="F406" s="191"/>
      <c r="G406" s="308" t="s">
        <v>346</v>
      </c>
      <c r="H406" s="308" t="s">
        <v>347</v>
      </c>
      <c r="I406" s="48" t="s">
        <v>348</v>
      </c>
      <c r="J406" s="49"/>
    </row>
    <row r="407" spans="2:14" ht="12.75" customHeight="1" x14ac:dyDescent="0.15">
      <c r="C407" s="42"/>
      <c r="D407" s="42"/>
      <c r="E407" s="42"/>
      <c r="F407" s="191"/>
      <c r="G407" s="237" t="s">
        <v>349</v>
      </c>
      <c r="H407" s="237" t="s">
        <v>350</v>
      </c>
      <c r="I407" s="48" t="s">
        <v>351</v>
      </c>
      <c r="J407" s="49" t="s">
        <v>476</v>
      </c>
    </row>
    <row r="408" spans="2:14" ht="12.75" customHeight="1" x14ac:dyDescent="0.15">
      <c r="C408" s="42"/>
      <c r="D408" s="42"/>
      <c r="E408" s="42"/>
      <c r="F408" s="191"/>
      <c r="G408" s="237" t="s">
        <v>352</v>
      </c>
      <c r="H408" s="237" t="s">
        <v>353</v>
      </c>
      <c r="I408" s="48" t="s">
        <v>354</v>
      </c>
      <c r="J408" s="49"/>
    </row>
    <row r="409" spans="2:14" ht="12.75" customHeight="1" x14ac:dyDescent="0.15">
      <c r="C409" s="42"/>
      <c r="D409" s="42"/>
      <c r="E409" s="42"/>
      <c r="F409" s="191"/>
      <c r="G409" s="309" t="s">
        <v>355</v>
      </c>
      <c r="H409" s="309" t="s">
        <v>356</v>
      </c>
      <c r="I409" s="48" t="s">
        <v>343</v>
      </c>
      <c r="J409" s="53" t="s">
        <v>66</v>
      </c>
    </row>
    <row r="410" spans="2:14" ht="12.75" customHeight="1" x14ac:dyDescent="0.15">
      <c r="C410" s="42"/>
      <c r="D410" s="42"/>
      <c r="E410" s="42"/>
      <c r="F410" s="191"/>
      <c r="G410" s="73"/>
      <c r="H410" s="73"/>
      <c r="I410" s="73">
        <f>(+G410*D401)</f>
        <v>0</v>
      </c>
      <c r="J410" s="310"/>
    </row>
    <row r="411" spans="2:14" ht="12.75" customHeight="1" x14ac:dyDescent="0.15">
      <c r="C411" s="42"/>
      <c r="D411" s="42"/>
      <c r="E411" s="42"/>
      <c r="F411" s="191"/>
      <c r="G411" s="191"/>
      <c r="H411" s="191"/>
      <c r="I411" s="73">
        <f>(+G411*D402+H411*F402)*G402</f>
        <v>0</v>
      </c>
      <c r="J411" s="104"/>
    </row>
    <row r="412" spans="2:14" ht="12.75" customHeight="1" thickBot="1" x14ac:dyDescent="0.2">
      <c r="C412" s="42"/>
      <c r="D412" s="42"/>
      <c r="E412" s="42"/>
      <c r="F412" s="191"/>
      <c r="G412" s="76">
        <f>SUM(G410:G411)</f>
        <v>0</v>
      </c>
      <c r="H412" s="311"/>
      <c r="I412" s="76">
        <f>SUM(I410:I411)</f>
        <v>0</v>
      </c>
      <c r="J412" s="41">
        <f>H403-I412</f>
        <v>0</v>
      </c>
    </row>
    <row r="413" spans="2:14" ht="12.6" customHeight="1" x14ac:dyDescent="0.15">
      <c r="C413" s="42"/>
      <c r="D413" s="42"/>
      <c r="E413" s="42"/>
      <c r="F413" s="42"/>
      <c r="G413" s="42"/>
      <c r="H413" s="42"/>
      <c r="I413" s="42"/>
      <c r="J413" s="42"/>
    </row>
    <row r="414" spans="2:14" ht="12.6" customHeight="1" thickBot="1" x14ac:dyDescent="0.2">
      <c r="B414" s="43" t="s">
        <v>571</v>
      </c>
      <c r="C414" s="42"/>
      <c r="D414" s="42"/>
      <c r="E414" s="42"/>
      <c r="F414" s="43"/>
      <c r="G414" s="43"/>
      <c r="H414" s="42"/>
      <c r="K414" s="43"/>
      <c r="L414" s="42"/>
      <c r="M414" s="42"/>
    </row>
    <row r="415" spans="2:14" ht="12.6" customHeight="1" x14ac:dyDescent="0.15">
      <c r="B415" s="67" t="s">
        <v>572</v>
      </c>
      <c r="C415" s="68"/>
      <c r="D415" s="68"/>
      <c r="E415" s="68"/>
      <c r="F415" s="69"/>
      <c r="G415" s="70">
        <f>+J412</f>
        <v>0</v>
      </c>
      <c r="H415" s="42"/>
      <c r="K415" s="43"/>
      <c r="L415" s="42"/>
      <c r="M415" s="43"/>
    </row>
    <row r="416" spans="2:14" ht="12.6" customHeight="1" x14ac:dyDescent="0.15">
      <c r="B416" s="312"/>
      <c r="C416" s="72"/>
      <c r="D416" s="72"/>
      <c r="E416" s="72"/>
      <c r="F416" s="73"/>
      <c r="G416" s="63"/>
      <c r="H416" s="42"/>
      <c r="I416" s="42"/>
      <c r="K416" s="43"/>
      <c r="L416" s="42"/>
      <c r="M416" s="43"/>
    </row>
    <row r="417" spans="2:13" ht="12.6" customHeight="1" thickBot="1" x14ac:dyDescent="0.2">
      <c r="B417" s="74"/>
      <c r="C417" s="75" t="s">
        <v>322</v>
      </c>
      <c r="D417" s="75"/>
      <c r="E417" s="75"/>
      <c r="F417" s="76"/>
      <c r="G417" s="66">
        <f>SUM(G415:G416)</f>
        <v>0</v>
      </c>
      <c r="H417" s="42"/>
      <c r="I417" s="42"/>
      <c r="K417" s="43"/>
      <c r="L417" s="42"/>
      <c r="M417" s="43"/>
    </row>
    <row r="418" spans="2:13" ht="12.6" customHeight="1" x14ac:dyDescent="0.15">
      <c r="C418" s="42"/>
      <c r="D418" s="42"/>
      <c r="E418" s="42"/>
      <c r="F418" s="43"/>
      <c r="G418" s="43"/>
      <c r="H418" s="42"/>
      <c r="I418" s="42"/>
      <c r="K418" s="43"/>
      <c r="L418" s="42"/>
      <c r="M418" s="43"/>
    </row>
    <row r="419" spans="2:13" ht="12.6" customHeight="1" x14ac:dyDescent="0.15">
      <c r="B419" s="1" t="s">
        <v>573</v>
      </c>
      <c r="C419" s="42"/>
      <c r="D419" s="42"/>
      <c r="E419" s="42"/>
      <c r="F419" s="43"/>
      <c r="G419" s="43"/>
      <c r="H419" s="42"/>
      <c r="I419" s="42"/>
      <c r="K419" s="43"/>
      <c r="L419" s="42"/>
      <c r="M419" s="43"/>
    </row>
    <row r="420" spans="2:13" ht="12.6" customHeight="1" thickBot="1" x14ac:dyDescent="0.2">
      <c r="B420" s="1" t="s">
        <v>578</v>
      </c>
      <c r="C420" s="42"/>
      <c r="D420" s="42"/>
      <c r="E420" s="42"/>
      <c r="F420" s="43"/>
      <c r="G420" s="43"/>
      <c r="H420" s="42"/>
      <c r="I420" s="42"/>
      <c r="K420" s="43"/>
      <c r="L420" s="42"/>
      <c r="M420" s="43"/>
    </row>
    <row r="421" spans="2:13" ht="12.6" customHeight="1" x14ac:dyDescent="0.15">
      <c r="B421" s="44"/>
      <c r="C421" s="45"/>
      <c r="D421" s="45" t="s">
        <v>357</v>
      </c>
      <c r="E421" s="45" t="s">
        <v>358</v>
      </c>
      <c r="F421" s="46" t="s">
        <v>359</v>
      </c>
      <c r="G421" s="43"/>
      <c r="H421" s="42"/>
      <c r="I421" s="42"/>
      <c r="K421" s="43"/>
      <c r="L421" s="42"/>
      <c r="M421" s="43"/>
    </row>
    <row r="422" spans="2:13" ht="12.6" customHeight="1" x14ac:dyDescent="0.15">
      <c r="B422" s="47" t="s">
        <v>360</v>
      </c>
      <c r="C422" s="48" t="s">
        <v>361</v>
      </c>
      <c r="D422" s="48"/>
      <c r="E422" s="48" t="s">
        <v>522</v>
      </c>
      <c r="F422" s="49"/>
      <c r="G422" s="43"/>
      <c r="H422" s="42"/>
      <c r="I422" s="42"/>
      <c r="K422" s="43"/>
      <c r="L422" s="42"/>
      <c r="M422" s="43"/>
    </row>
    <row r="423" spans="2:13" ht="12.6" customHeight="1" x14ac:dyDescent="0.15">
      <c r="B423" s="47"/>
      <c r="C423" s="48" t="s">
        <v>362</v>
      </c>
      <c r="D423" s="48"/>
      <c r="E423" s="48" t="s">
        <v>523</v>
      </c>
      <c r="F423" s="49" t="s">
        <v>524</v>
      </c>
      <c r="G423" s="43"/>
      <c r="H423" s="42"/>
      <c r="I423" s="50"/>
      <c r="J423" s="50"/>
      <c r="K423" s="43"/>
      <c r="L423" s="42"/>
      <c r="M423" s="43"/>
    </row>
    <row r="424" spans="2:13" ht="12.6" customHeight="1" x14ac:dyDescent="0.15">
      <c r="B424" s="51"/>
      <c r="C424" s="52"/>
      <c r="D424" s="52" t="s">
        <v>363</v>
      </c>
      <c r="E424" s="52" t="s">
        <v>363</v>
      </c>
      <c r="F424" s="53"/>
      <c r="G424" s="43"/>
      <c r="H424" s="42"/>
      <c r="I424" s="50"/>
      <c r="J424" s="50"/>
      <c r="K424" s="43"/>
      <c r="L424" s="42"/>
      <c r="M424" s="43"/>
    </row>
    <row r="425" spans="2:13" ht="12.6" customHeight="1" x14ac:dyDescent="0.15">
      <c r="B425" s="54"/>
      <c r="C425" s="22"/>
      <c r="D425" s="22"/>
      <c r="E425" s="22"/>
      <c r="F425" s="2">
        <f>D425-E425</f>
        <v>0</v>
      </c>
      <c r="G425" s="43"/>
      <c r="H425" s="42"/>
      <c r="I425" s="50"/>
      <c r="J425" s="50"/>
      <c r="K425" s="43"/>
      <c r="L425" s="42"/>
      <c r="M425" s="43"/>
    </row>
    <row r="426" spans="2:13" ht="12.6" customHeight="1" thickBot="1" x14ac:dyDescent="0.2">
      <c r="B426" s="403" t="s">
        <v>322</v>
      </c>
      <c r="C426" s="404"/>
      <c r="D426" s="404"/>
      <c r="E426" s="405"/>
      <c r="F426" s="41">
        <f>SUM(F425)</f>
        <v>0</v>
      </c>
      <c r="G426" s="43"/>
      <c r="H426" s="42"/>
      <c r="I426" s="50"/>
      <c r="J426" s="50"/>
      <c r="K426" s="43"/>
      <c r="L426" s="42"/>
      <c r="M426" s="43"/>
    </row>
    <row r="427" spans="2:13" ht="12.6" customHeight="1" x14ac:dyDescent="0.15">
      <c r="B427" s="1" t="s">
        <v>579</v>
      </c>
      <c r="C427" s="42"/>
      <c r="D427" s="42"/>
      <c r="E427" s="42"/>
      <c r="F427" s="43"/>
      <c r="G427" s="43"/>
      <c r="H427" s="42"/>
      <c r="I427" s="42"/>
      <c r="K427" s="43"/>
      <c r="L427" s="42"/>
      <c r="M427" s="43"/>
    </row>
    <row r="428" spans="2:13" ht="12.6" customHeight="1" x14ac:dyDescent="0.15">
      <c r="C428" s="42"/>
      <c r="D428" s="42"/>
      <c r="E428" s="42"/>
      <c r="F428" s="43"/>
      <c r="G428" s="43"/>
      <c r="H428" s="42"/>
      <c r="I428" s="42"/>
      <c r="K428" s="43"/>
      <c r="L428" s="42"/>
      <c r="M428" s="43"/>
    </row>
    <row r="429" spans="2:13" ht="12.6" customHeight="1" thickBot="1" x14ac:dyDescent="0.2">
      <c r="B429" s="1" t="s">
        <v>364</v>
      </c>
      <c r="C429" s="42"/>
      <c r="D429" s="42"/>
      <c r="E429" s="42"/>
      <c r="F429" s="43"/>
      <c r="G429" s="43"/>
      <c r="H429" s="42"/>
      <c r="I429" s="42"/>
      <c r="K429" s="43"/>
      <c r="L429" s="42"/>
      <c r="M429" s="43"/>
    </row>
    <row r="430" spans="2:13" ht="12.6" customHeight="1" x14ac:dyDescent="0.15">
      <c r="B430" s="406"/>
      <c r="C430" s="407"/>
      <c r="D430" s="407"/>
      <c r="E430" s="407"/>
      <c r="F430" s="408"/>
      <c r="G430" s="43"/>
      <c r="H430" s="42"/>
      <c r="I430" s="42"/>
      <c r="K430" s="43"/>
      <c r="L430" s="42"/>
      <c r="M430" s="43"/>
    </row>
    <row r="431" spans="2:13" ht="12.6" customHeight="1" thickBot="1" x14ac:dyDescent="0.2">
      <c r="B431" s="409"/>
      <c r="C431" s="410"/>
      <c r="D431" s="410"/>
      <c r="E431" s="410"/>
      <c r="F431" s="411"/>
      <c r="G431" s="43"/>
      <c r="H431" s="42"/>
      <c r="I431" s="42"/>
      <c r="K431" s="43"/>
      <c r="L431" s="42"/>
      <c r="M431" s="43"/>
    </row>
    <row r="432" spans="2:13" ht="12.6" customHeight="1" x14ac:dyDescent="0.15">
      <c r="B432" s="3"/>
      <c r="C432" s="3"/>
      <c r="D432" s="3"/>
      <c r="E432" s="3"/>
      <c r="F432" s="3"/>
      <c r="G432" s="43"/>
      <c r="H432" s="42"/>
      <c r="I432" s="42"/>
      <c r="K432" s="43"/>
      <c r="L432" s="42"/>
      <c r="M432" s="43"/>
    </row>
    <row r="433" spans="2:13" ht="12.6" customHeight="1" thickBot="1" x14ac:dyDescent="0.2">
      <c r="B433" s="1" t="s">
        <v>580</v>
      </c>
      <c r="C433" s="42"/>
      <c r="D433" s="42"/>
      <c r="E433" s="42"/>
      <c r="F433" s="43"/>
      <c r="G433" s="43"/>
      <c r="H433" s="42"/>
      <c r="I433" s="42"/>
      <c r="K433" s="43"/>
      <c r="L433" s="42"/>
      <c r="M433" s="43"/>
    </row>
    <row r="434" spans="2:13" ht="12.6" customHeight="1" x14ac:dyDescent="0.15">
      <c r="B434" s="44"/>
      <c r="C434" s="313" t="s">
        <v>581</v>
      </c>
      <c r="D434" s="313" t="s">
        <v>357</v>
      </c>
      <c r="E434" s="313" t="s">
        <v>582</v>
      </c>
      <c r="F434" s="314" t="s">
        <v>82</v>
      </c>
      <c r="G434" s="43"/>
      <c r="H434" s="42"/>
      <c r="I434" s="42"/>
      <c r="K434" s="43"/>
      <c r="L434" s="42"/>
      <c r="M434" s="43"/>
    </row>
    <row r="435" spans="2:13" ht="12.6" customHeight="1" x14ac:dyDescent="0.15">
      <c r="B435" s="47" t="s">
        <v>360</v>
      </c>
      <c r="C435" s="315"/>
      <c r="D435" s="315"/>
      <c r="E435" s="315" t="s">
        <v>583</v>
      </c>
      <c r="F435" s="316"/>
      <c r="G435" s="43"/>
      <c r="H435" s="42"/>
      <c r="I435" s="42"/>
      <c r="K435" s="43"/>
      <c r="L435" s="42"/>
      <c r="M435" s="43"/>
    </row>
    <row r="436" spans="2:13" ht="12.6" customHeight="1" x14ac:dyDescent="0.15">
      <c r="B436" s="47"/>
      <c r="C436" s="315"/>
      <c r="D436" s="315"/>
      <c r="E436" s="315"/>
      <c r="F436" s="316" t="s">
        <v>584</v>
      </c>
      <c r="G436" s="43"/>
      <c r="H436" s="42"/>
      <c r="I436" s="50"/>
      <c r="J436" s="50"/>
      <c r="K436" s="43"/>
      <c r="L436" s="42"/>
      <c r="M436" s="43"/>
    </row>
    <row r="437" spans="2:13" ht="12.6" customHeight="1" x14ac:dyDescent="0.15">
      <c r="B437" s="51"/>
      <c r="C437" s="52" t="s">
        <v>585</v>
      </c>
      <c r="D437" s="52" t="s">
        <v>586</v>
      </c>
      <c r="E437" s="52" t="s">
        <v>586</v>
      </c>
      <c r="F437" s="53" t="s">
        <v>138</v>
      </c>
      <c r="G437" s="43"/>
      <c r="H437" s="42"/>
      <c r="I437" s="50"/>
      <c r="J437" s="50"/>
      <c r="K437" s="43"/>
      <c r="L437" s="42"/>
      <c r="M437" s="43"/>
    </row>
    <row r="438" spans="2:13" ht="12.6" customHeight="1" x14ac:dyDescent="0.15">
      <c r="B438" s="54"/>
      <c r="C438" s="22"/>
      <c r="D438" s="22"/>
      <c r="E438" s="22"/>
      <c r="F438" s="104"/>
      <c r="G438" s="43"/>
      <c r="H438" s="42"/>
      <c r="I438" s="50"/>
      <c r="J438" s="50"/>
      <c r="K438" s="43"/>
      <c r="L438" s="42"/>
      <c r="M438" s="43"/>
    </row>
    <row r="439" spans="2:13" ht="12.6" customHeight="1" thickBot="1" x14ac:dyDescent="0.2">
      <c r="B439" s="403" t="s">
        <v>322</v>
      </c>
      <c r="C439" s="404"/>
      <c r="D439" s="404"/>
      <c r="E439" s="405"/>
      <c r="F439" s="41"/>
      <c r="G439" s="43"/>
      <c r="H439" s="42"/>
      <c r="I439" s="50"/>
      <c r="J439" s="50"/>
      <c r="K439" s="43"/>
      <c r="L439" s="42"/>
      <c r="M439" s="43"/>
    </row>
    <row r="440" spans="2:13" ht="12.6" customHeight="1" x14ac:dyDescent="0.15">
      <c r="B440" s="1" t="s">
        <v>579</v>
      </c>
      <c r="C440" s="42"/>
      <c r="D440" s="42"/>
      <c r="E440" s="42"/>
      <c r="F440" s="43"/>
      <c r="G440" s="43"/>
      <c r="H440" s="42"/>
      <c r="I440" s="42"/>
      <c r="K440" s="43"/>
      <c r="L440" s="42"/>
      <c r="M440" s="43"/>
    </row>
    <row r="441" spans="2:13" ht="12.6" customHeight="1" x14ac:dyDescent="0.15">
      <c r="C441" s="42"/>
      <c r="D441" s="42"/>
      <c r="E441" s="42"/>
      <c r="F441" s="43"/>
      <c r="G441" s="43"/>
      <c r="H441" s="42"/>
      <c r="I441" s="42"/>
      <c r="K441" s="43"/>
      <c r="L441" s="42"/>
      <c r="M441" s="43"/>
    </row>
    <row r="442" spans="2:13" ht="12.6" customHeight="1" thickBot="1" x14ac:dyDescent="0.2">
      <c r="B442" s="1" t="s">
        <v>364</v>
      </c>
      <c r="C442" s="42"/>
      <c r="D442" s="42"/>
      <c r="E442" s="42"/>
      <c r="F442" s="43"/>
      <c r="G442" s="43"/>
      <c r="H442" s="42"/>
      <c r="I442" s="42"/>
      <c r="K442" s="43"/>
      <c r="L442" s="42"/>
      <c r="M442" s="43"/>
    </row>
    <row r="443" spans="2:13" ht="12.6" customHeight="1" x14ac:dyDescent="0.15">
      <c r="B443" s="406"/>
      <c r="C443" s="407"/>
      <c r="D443" s="407"/>
      <c r="E443" s="407"/>
      <c r="F443" s="408"/>
      <c r="G443" s="43"/>
      <c r="H443" s="42"/>
      <c r="I443" s="42"/>
      <c r="K443" s="43"/>
      <c r="L443" s="42"/>
      <c r="M443" s="43"/>
    </row>
    <row r="444" spans="2:13" ht="12.6" customHeight="1" thickBot="1" x14ac:dyDescent="0.2">
      <c r="B444" s="409"/>
      <c r="C444" s="410"/>
      <c r="D444" s="410"/>
      <c r="E444" s="410"/>
      <c r="F444" s="411"/>
      <c r="G444" s="43"/>
      <c r="H444" s="42"/>
      <c r="I444" s="42"/>
      <c r="K444" s="43"/>
      <c r="L444" s="42"/>
      <c r="M444" s="43"/>
    </row>
    <row r="445" spans="2:13" ht="12.6" customHeight="1" x14ac:dyDescent="0.15">
      <c r="B445" s="3"/>
      <c r="C445" s="3"/>
      <c r="D445" s="3"/>
      <c r="E445" s="3"/>
      <c r="F445" s="3"/>
      <c r="G445" s="43"/>
      <c r="H445" s="42"/>
      <c r="I445" s="42"/>
      <c r="K445" s="43"/>
      <c r="L445" s="42"/>
      <c r="M445" s="43"/>
    </row>
    <row r="446" spans="2:13" ht="12.6" customHeight="1" thickBot="1" x14ac:dyDescent="0.2">
      <c r="B446" s="43" t="s">
        <v>574</v>
      </c>
      <c r="C446" s="42"/>
      <c r="D446" s="42"/>
      <c r="E446" s="42"/>
      <c r="F446" s="43"/>
      <c r="G446" s="43"/>
      <c r="H446" s="42"/>
      <c r="K446" s="43"/>
      <c r="L446" s="42"/>
      <c r="M446" s="42"/>
    </row>
    <row r="447" spans="2:13" ht="12.6" customHeight="1" x14ac:dyDescent="0.15">
      <c r="B447" s="67" t="s">
        <v>575</v>
      </c>
      <c r="C447" s="68"/>
      <c r="D447" s="68"/>
      <c r="E447" s="68"/>
      <c r="F447" s="69"/>
      <c r="G447" s="70">
        <f>+F426</f>
        <v>0</v>
      </c>
      <c r="H447" s="42"/>
      <c r="K447" s="43"/>
      <c r="L447" s="42"/>
      <c r="M447" s="43"/>
    </row>
    <row r="448" spans="2:13" ht="12.6" customHeight="1" x14ac:dyDescent="0.15">
      <c r="B448" s="71" t="s">
        <v>587</v>
      </c>
      <c r="C448" s="72"/>
      <c r="D448" s="72"/>
      <c r="E448" s="72"/>
      <c r="F448" s="73"/>
      <c r="G448" s="63">
        <f>H439</f>
        <v>0</v>
      </c>
      <c r="H448" s="42"/>
      <c r="I448" s="42"/>
      <c r="K448" s="43"/>
      <c r="L448" s="42"/>
      <c r="M448" s="43"/>
    </row>
    <row r="449" spans="2:13" ht="12.6" customHeight="1" thickBot="1" x14ac:dyDescent="0.2">
      <c r="B449" s="74"/>
      <c r="C449" s="75" t="s">
        <v>322</v>
      </c>
      <c r="D449" s="75"/>
      <c r="E449" s="75"/>
      <c r="F449" s="76"/>
      <c r="G449" s="66">
        <f>SUM(G447:G448)</f>
        <v>0</v>
      </c>
      <c r="H449" s="42"/>
      <c r="I449" s="42"/>
      <c r="K449" s="43"/>
      <c r="L449" s="42"/>
      <c r="M449" s="43"/>
    </row>
    <row r="450" spans="2:13" ht="12.6" customHeight="1" x14ac:dyDescent="0.15">
      <c r="B450" s="3"/>
      <c r="C450" s="3"/>
      <c r="D450" s="3"/>
      <c r="E450" s="3"/>
      <c r="F450" s="3"/>
      <c r="G450" s="43"/>
      <c r="H450" s="42"/>
      <c r="I450" s="42"/>
      <c r="K450" s="43"/>
      <c r="L450" s="42"/>
      <c r="M450" s="43"/>
    </row>
    <row r="451" spans="2:13" ht="12.6" customHeight="1" x14ac:dyDescent="0.15">
      <c r="B451" s="3"/>
      <c r="C451" s="3"/>
      <c r="D451" s="3"/>
      <c r="E451" s="3"/>
      <c r="F451" s="3"/>
      <c r="G451" s="43"/>
      <c r="H451" s="42"/>
      <c r="I451" s="42"/>
      <c r="K451" s="43"/>
      <c r="L451" s="42"/>
      <c r="M451" s="43"/>
    </row>
    <row r="452" spans="2:13" ht="12.6" customHeight="1" thickBot="1" x14ac:dyDescent="0.2">
      <c r="B452" s="1" t="s">
        <v>576</v>
      </c>
      <c r="C452" s="3"/>
      <c r="D452" s="3"/>
      <c r="E452" s="3"/>
      <c r="F452" s="3"/>
      <c r="G452" s="43"/>
      <c r="H452" s="42"/>
      <c r="I452" s="42"/>
      <c r="K452" s="43"/>
      <c r="L452" s="42"/>
      <c r="M452" s="43"/>
    </row>
    <row r="453" spans="2:13" ht="12.6" customHeight="1" x14ac:dyDescent="0.15">
      <c r="B453" s="44"/>
      <c r="C453" s="390" t="s">
        <v>588</v>
      </c>
      <c r="D453" s="390" t="s">
        <v>589</v>
      </c>
      <c r="E453" s="390" t="s">
        <v>590</v>
      </c>
      <c r="F453" s="390" t="s">
        <v>591</v>
      </c>
      <c r="G453" s="56" t="s">
        <v>359</v>
      </c>
      <c r="H453" s="77"/>
      <c r="I453" s="42"/>
      <c r="K453" s="43"/>
      <c r="L453" s="42"/>
      <c r="M453" s="43"/>
    </row>
    <row r="454" spans="2:13" ht="12.6" customHeight="1" x14ac:dyDescent="0.15">
      <c r="B454" s="47" t="s">
        <v>360</v>
      </c>
      <c r="C454" s="391"/>
      <c r="D454" s="391"/>
      <c r="E454" s="391"/>
      <c r="F454" s="391"/>
      <c r="G454" s="58"/>
      <c r="H454" s="77"/>
      <c r="I454" s="42"/>
      <c r="K454" s="43"/>
      <c r="L454" s="42"/>
      <c r="M454" s="43"/>
    </row>
    <row r="455" spans="2:13" ht="12.6" customHeight="1" x14ac:dyDescent="0.15">
      <c r="B455" s="47" t="s">
        <v>592</v>
      </c>
      <c r="C455" s="48"/>
      <c r="D455" s="48" t="s">
        <v>593</v>
      </c>
      <c r="E455" s="48" t="s">
        <v>593</v>
      </c>
      <c r="F455" s="48" t="s">
        <v>464</v>
      </c>
      <c r="G455" s="58" t="s">
        <v>532</v>
      </c>
      <c r="H455" s="77"/>
      <c r="I455" s="50"/>
      <c r="J455" s="50"/>
      <c r="K455" s="43"/>
      <c r="L455" s="42"/>
      <c r="M455" s="43"/>
    </row>
    <row r="456" spans="2:13" ht="12.6" customHeight="1" x14ac:dyDescent="0.15">
      <c r="B456" s="51"/>
      <c r="C456" s="52"/>
      <c r="D456" s="52"/>
      <c r="E456" s="52"/>
      <c r="F456" s="61"/>
      <c r="G456" s="62"/>
      <c r="H456" s="77"/>
      <c r="I456" s="50"/>
      <c r="J456" s="50"/>
      <c r="K456" s="43"/>
      <c r="L456" s="42"/>
      <c r="M456" s="43"/>
    </row>
    <row r="457" spans="2:13" ht="12.6" customHeight="1" x14ac:dyDescent="0.15">
      <c r="B457" s="54"/>
      <c r="C457" s="22"/>
      <c r="D457" s="22"/>
      <c r="E457" s="22"/>
      <c r="F457" s="22"/>
      <c r="G457" s="63">
        <f>(E457-D457)*F457/100</f>
        <v>0</v>
      </c>
      <c r="H457" s="78"/>
      <c r="I457" s="50"/>
      <c r="J457" s="50"/>
      <c r="K457" s="43"/>
      <c r="L457" s="42"/>
      <c r="M457" s="43"/>
    </row>
    <row r="458" spans="2:13" ht="12.6" customHeight="1" x14ac:dyDescent="0.15">
      <c r="B458" s="54"/>
      <c r="C458" s="22"/>
      <c r="D458" s="22"/>
      <c r="E458" s="22"/>
      <c r="F458" s="22"/>
      <c r="G458" s="63">
        <f>(E458-D458)*F458/100</f>
        <v>0</v>
      </c>
      <c r="H458" s="78"/>
      <c r="I458" s="50"/>
      <c r="J458" s="50"/>
      <c r="K458" s="43"/>
      <c r="L458" s="42"/>
      <c r="M458" s="43"/>
    </row>
    <row r="459" spans="2:13" ht="12.6" customHeight="1" thickBot="1" x14ac:dyDescent="0.2">
      <c r="B459" s="403" t="s">
        <v>322</v>
      </c>
      <c r="C459" s="404"/>
      <c r="D459" s="404"/>
      <c r="E459" s="405"/>
      <c r="F459" s="65">
        <f>SUM(F457:F458)</f>
        <v>0</v>
      </c>
      <c r="G459" s="66">
        <f>SUM(G457:G458)</f>
        <v>0</v>
      </c>
      <c r="H459" s="78"/>
      <c r="I459" s="42"/>
      <c r="K459" s="43"/>
      <c r="L459" s="42"/>
      <c r="M459" s="43"/>
    </row>
    <row r="460" spans="2:13" ht="12.6" customHeight="1" x14ac:dyDescent="0.15">
      <c r="B460" s="1" t="s">
        <v>579</v>
      </c>
      <c r="C460" s="42"/>
      <c r="D460" s="42"/>
      <c r="E460" s="42"/>
      <c r="F460" s="43"/>
      <c r="G460" s="43"/>
      <c r="H460" s="42"/>
      <c r="I460" s="42"/>
      <c r="K460" s="43"/>
      <c r="L460" s="42"/>
      <c r="M460" s="43"/>
    </row>
    <row r="461" spans="2:13" ht="12.6" customHeight="1" x14ac:dyDescent="0.15">
      <c r="B461" s="79"/>
      <c r="C461" s="80"/>
      <c r="D461" s="80"/>
      <c r="E461" s="80"/>
      <c r="F461" s="42"/>
      <c r="G461" s="42"/>
      <c r="H461" s="42"/>
      <c r="I461" s="42"/>
      <c r="K461" s="43"/>
      <c r="L461" s="42"/>
      <c r="M461" s="43"/>
    </row>
    <row r="462" spans="2:13" ht="12.6" customHeight="1" thickBot="1" x14ac:dyDescent="0.2">
      <c r="B462" s="1" t="s">
        <v>364</v>
      </c>
      <c r="C462" s="42"/>
      <c r="D462" s="42"/>
      <c r="E462" s="42"/>
      <c r="F462" s="43"/>
      <c r="G462" s="43"/>
      <c r="H462" s="42"/>
      <c r="I462" s="42"/>
      <c r="K462" s="43"/>
      <c r="L462" s="42"/>
      <c r="M462" s="43"/>
    </row>
    <row r="463" spans="2:13" ht="12.6" customHeight="1" x14ac:dyDescent="0.15">
      <c r="B463" s="406"/>
      <c r="C463" s="407"/>
      <c r="D463" s="407"/>
      <c r="E463" s="407"/>
      <c r="F463" s="408"/>
      <c r="G463" s="43"/>
      <c r="H463" s="42"/>
      <c r="I463" s="42"/>
      <c r="K463" s="43"/>
      <c r="L463" s="42"/>
      <c r="M463" s="43"/>
    </row>
    <row r="464" spans="2:13" ht="12.6" customHeight="1" thickBot="1" x14ac:dyDescent="0.2">
      <c r="B464" s="409"/>
      <c r="C464" s="410"/>
      <c r="D464" s="410"/>
      <c r="E464" s="410"/>
      <c r="F464" s="411"/>
      <c r="G464" s="43"/>
      <c r="H464" s="42"/>
      <c r="I464" s="42"/>
      <c r="K464" s="43"/>
      <c r="L464" s="42"/>
      <c r="M464" s="43"/>
    </row>
    <row r="465" spans="2:13" ht="12.6" customHeight="1" x14ac:dyDescent="0.15">
      <c r="B465" s="3"/>
      <c r="C465" s="3"/>
      <c r="D465" s="3"/>
      <c r="E465" s="3"/>
      <c r="F465" s="3"/>
      <c r="G465" s="43"/>
      <c r="H465" s="42"/>
      <c r="I465" s="42"/>
      <c r="K465" s="43"/>
      <c r="L465" s="42"/>
      <c r="M465" s="43"/>
    </row>
    <row r="466" spans="2:13" ht="12.6" customHeight="1" thickBot="1" x14ac:dyDescent="0.2">
      <c r="B466" s="1" t="s">
        <v>577</v>
      </c>
      <c r="J466" s="43"/>
      <c r="K466" s="43"/>
      <c r="L466" s="42"/>
      <c r="M466" s="43"/>
    </row>
    <row r="467" spans="2:13" ht="12.6" customHeight="1" x14ac:dyDescent="0.15">
      <c r="B467" s="401" t="s">
        <v>365</v>
      </c>
      <c r="C467" s="377"/>
      <c r="D467" s="375" t="s">
        <v>366</v>
      </c>
      <c r="E467" s="376"/>
      <c r="F467" s="376"/>
      <c r="G467" s="376"/>
      <c r="H467" s="402"/>
      <c r="J467" s="43"/>
      <c r="K467" s="43"/>
      <c r="L467" s="42"/>
      <c r="M467" s="43"/>
    </row>
    <row r="468" spans="2:13" ht="12.6" customHeight="1" x14ac:dyDescent="0.15">
      <c r="B468" s="442"/>
      <c r="C468" s="443"/>
      <c r="D468" s="448"/>
      <c r="E468" s="449"/>
      <c r="F468" s="449"/>
      <c r="G468" s="449"/>
      <c r="H468" s="450"/>
      <c r="K468" s="43"/>
      <c r="L468" s="42"/>
      <c r="M468" s="43"/>
    </row>
    <row r="469" spans="2:13" ht="12.6" customHeight="1" x14ac:dyDescent="0.15">
      <c r="B469" s="444"/>
      <c r="C469" s="445"/>
      <c r="D469" s="451"/>
      <c r="E469" s="452"/>
      <c r="F469" s="452"/>
      <c r="G469" s="452"/>
      <c r="H469" s="453"/>
    </row>
    <row r="470" spans="2:13" ht="12.6" customHeight="1" thickBot="1" x14ac:dyDescent="0.2">
      <c r="B470" s="446"/>
      <c r="C470" s="447"/>
      <c r="D470" s="454"/>
      <c r="E470" s="455"/>
      <c r="F470" s="455"/>
      <c r="G470" s="455"/>
      <c r="H470" s="456"/>
      <c r="K470" s="43"/>
      <c r="L470" s="43"/>
    </row>
    <row r="471" spans="2:13" ht="12.6" customHeight="1" x14ac:dyDescent="0.15">
      <c r="K471" s="43"/>
      <c r="L471" s="43"/>
      <c r="M471" s="43"/>
    </row>
    <row r="472" spans="2:13" ht="12.6" customHeight="1" thickBot="1" x14ac:dyDescent="0.2">
      <c r="B472" s="1" t="s">
        <v>367</v>
      </c>
      <c r="E472" s="1" t="s">
        <v>72</v>
      </c>
      <c r="J472" s="43"/>
      <c r="K472" s="43"/>
      <c r="L472" s="43"/>
      <c r="M472" s="43"/>
    </row>
    <row r="473" spans="2:13" ht="12.6" customHeight="1" x14ac:dyDescent="0.15">
      <c r="B473" s="154" t="s">
        <v>368</v>
      </c>
      <c r="C473" s="8"/>
      <c r="D473" s="8"/>
      <c r="E473" s="317"/>
      <c r="J473" s="43"/>
      <c r="K473" s="43"/>
      <c r="L473" s="43"/>
      <c r="M473" s="43"/>
    </row>
    <row r="474" spans="2:13" ht="12.6" customHeight="1" x14ac:dyDescent="0.15">
      <c r="B474" s="4"/>
      <c r="C474" s="179"/>
      <c r="D474" s="179"/>
      <c r="E474" s="278"/>
      <c r="J474" s="43"/>
      <c r="K474" s="43"/>
      <c r="L474" s="318"/>
      <c r="M474" s="43"/>
    </row>
    <row r="475" spans="2:13" ht="12.6" customHeight="1" x14ac:dyDescent="0.15">
      <c r="B475" s="4"/>
      <c r="C475" s="179"/>
      <c r="D475" s="179"/>
      <c r="E475" s="319"/>
      <c r="J475" s="43"/>
      <c r="K475" s="43"/>
      <c r="L475" s="318"/>
      <c r="M475" s="43"/>
    </row>
    <row r="476" spans="2:13" ht="12.6" customHeight="1" thickBot="1" x14ac:dyDescent="0.2">
      <c r="B476" s="74" t="s">
        <v>263</v>
      </c>
      <c r="C476" s="180"/>
      <c r="D476" s="180"/>
      <c r="E476" s="280">
        <f>SUM(E473:E475)</f>
        <v>0</v>
      </c>
      <c r="J476" s="43"/>
      <c r="K476" s="42"/>
      <c r="L476" s="318"/>
      <c r="M476" s="43"/>
    </row>
    <row r="477" spans="2:13" ht="12.6" customHeight="1" x14ac:dyDescent="0.15">
      <c r="J477" s="43"/>
      <c r="K477" s="42"/>
      <c r="L477" s="318"/>
      <c r="M477" s="43"/>
    </row>
    <row r="478" spans="2:13" ht="12.6" customHeight="1" thickBot="1" x14ac:dyDescent="0.2">
      <c r="B478" s="1" t="s">
        <v>369</v>
      </c>
      <c r="D478" s="1" t="s">
        <v>72</v>
      </c>
      <c r="J478" s="43"/>
      <c r="K478" s="43"/>
      <c r="L478" s="43"/>
    </row>
    <row r="479" spans="2:13" x14ac:dyDescent="0.15">
      <c r="B479" s="154"/>
      <c r="C479" s="9"/>
      <c r="D479" s="156"/>
      <c r="J479" s="43"/>
      <c r="K479" s="43"/>
      <c r="L479" s="43"/>
    </row>
    <row r="480" spans="2:13" x14ac:dyDescent="0.15">
      <c r="B480" s="260" t="s">
        <v>370</v>
      </c>
      <c r="C480" s="320"/>
      <c r="D480" s="321">
        <f>I175</f>
        <v>0</v>
      </c>
      <c r="J480" s="43"/>
      <c r="K480" s="43"/>
      <c r="L480" s="43"/>
    </row>
    <row r="481" spans="2:13" x14ac:dyDescent="0.15">
      <c r="B481" s="4" t="s">
        <v>371</v>
      </c>
      <c r="C481" s="5"/>
      <c r="D481" s="2">
        <f>G250</f>
        <v>0</v>
      </c>
      <c r="J481" s="43"/>
      <c r="K481" s="43"/>
      <c r="L481" s="43"/>
    </row>
    <row r="482" spans="2:13" x14ac:dyDescent="0.15">
      <c r="B482" s="4" t="s">
        <v>372</v>
      </c>
      <c r="C482" s="5"/>
      <c r="D482" s="2">
        <f>H300</f>
        <v>0</v>
      </c>
      <c r="J482" s="43"/>
      <c r="K482" s="43"/>
      <c r="L482" s="43"/>
    </row>
    <row r="483" spans="2:13" x14ac:dyDescent="0.15">
      <c r="B483" s="4" t="s">
        <v>373</v>
      </c>
      <c r="C483" s="5"/>
      <c r="D483" s="2">
        <f>E336</f>
        <v>0</v>
      </c>
      <c r="J483" s="43"/>
      <c r="K483" s="43"/>
      <c r="L483" s="43"/>
    </row>
    <row r="484" spans="2:13" x14ac:dyDescent="0.15">
      <c r="B484" s="4" t="s">
        <v>374</v>
      </c>
      <c r="C484" s="5"/>
      <c r="D484" s="2">
        <f>F346</f>
        <v>0</v>
      </c>
      <c r="J484" s="43"/>
      <c r="K484" s="43"/>
      <c r="L484" s="43"/>
    </row>
    <row r="485" spans="2:13" x14ac:dyDescent="0.15">
      <c r="B485" s="4" t="s">
        <v>375</v>
      </c>
      <c r="C485" s="5"/>
      <c r="D485" s="2">
        <f>E391</f>
        <v>0</v>
      </c>
      <c r="J485" s="43"/>
      <c r="K485" s="43"/>
      <c r="L485" s="43"/>
    </row>
    <row r="486" spans="2:13" x14ac:dyDescent="0.15">
      <c r="B486" s="4" t="s">
        <v>376</v>
      </c>
      <c r="C486" s="5"/>
      <c r="D486" s="2">
        <f>G417</f>
        <v>0</v>
      </c>
      <c r="J486" s="43"/>
      <c r="K486" s="43"/>
      <c r="L486" s="43"/>
    </row>
    <row r="487" spans="2:13" x14ac:dyDescent="0.15">
      <c r="B487" s="4" t="s">
        <v>531</v>
      </c>
      <c r="C487" s="5"/>
      <c r="D487" s="2">
        <f>G447</f>
        <v>0</v>
      </c>
      <c r="J487" s="43"/>
      <c r="K487" s="43"/>
      <c r="L487" s="43"/>
    </row>
    <row r="488" spans="2:13" x14ac:dyDescent="0.15">
      <c r="B488" s="4" t="s">
        <v>533</v>
      </c>
      <c r="C488" s="5"/>
      <c r="D488" s="373" t="e">
        <f>#REF!</f>
        <v>#REF!</v>
      </c>
      <c r="J488" s="43"/>
      <c r="K488" s="43"/>
      <c r="L488" s="43"/>
    </row>
    <row r="489" spans="2:13" x14ac:dyDescent="0.15">
      <c r="B489" s="4" t="s">
        <v>594</v>
      </c>
      <c r="C489" s="5"/>
      <c r="D489" s="2">
        <f>E476</f>
        <v>0</v>
      </c>
      <c r="J489" s="43"/>
      <c r="K489" s="43"/>
      <c r="L489" s="43"/>
    </row>
    <row r="490" spans="2:13" x14ac:dyDescent="0.15">
      <c r="B490" s="14"/>
      <c r="C490" s="322"/>
      <c r="D490" s="323"/>
      <c r="J490" s="43"/>
      <c r="K490" s="43"/>
      <c r="L490" s="43"/>
    </row>
    <row r="491" spans="2:13" ht="14.25" customHeight="1" thickBot="1" x14ac:dyDescent="0.2">
      <c r="B491" s="457" t="s">
        <v>90</v>
      </c>
      <c r="C491" s="458"/>
      <c r="D491" s="374" t="e">
        <f>SUM(D480:D490)</f>
        <v>#REF!</v>
      </c>
      <c r="J491" s="43"/>
      <c r="K491" s="43"/>
      <c r="L491" s="43"/>
    </row>
    <row r="492" spans="2:13" x14ac:dyDescent="0.15">
      <c r="J492" s="43"/>
      <c r="K492" s="43"/>
      <c r="L492" s="43"/>
    </row>
    <row r="493" spans="2:13" ht="12.75" thickBot="1" x14ac:dyDescent="0.2">
      <c r="B493" s="1" t="s">
        <v>377</v>
      </c>
      <c r="H493" s="43"/>
      <c r="I493" s="43"/>
      <c r="J493" s="43"/>
      <c r="K493" s="43"/>
      <c r="L493" s="43"/>
      <c r="M493" s="43"/>
    </row>
    <row r="494" spans="2:13" ht="13.5" customHeight="1" x14ac:dyDescent="0.15">
      <c r="B494" s="459" t="s">
        <v>378</v>
      </c>
      <c r="C494" s="460"/>
      <c r="D494" s="55" t="s">
        <v>379</v>
      </c>
      <c r="E494" s="55" t="s">
        <v>380</v>
      </c>
      <c r="F494" s="221" t="s">
        <v>381</v>
      </c>
      <c r="G494" s="461" t="s">
        <v>382</v>
      </c>
      <c r="H494" s="43"/>
      <c r="I494" s="43"/>
      <c r="J494" s="43"/>
      <c r="K494" s="43"/>
      <c r="L494" s="43"/>
      <c r="M494" s="43"/>
    </row>
    <row r="495" spans="2:13" x14ac:dyDescent="0.15">
      <c r="B495" s="11"/>
      <c r="C495" s="43"/>
      <c r="D495" s="57"/>
      <c r="E495" s="57"/>
      <c r="F495" s="79" t="s">
        <v>525</v>
      </c>
      <c r="G495" s="462"/>
      <c r="H495" s="43"/>
      <c r="I495" s="43"/>
      <c r="J495" s="43"/>
      <c r="K495" s="43"/>
      <c r="L495" s="43"/>
      <c r="M495" s="43"/>
    </row>
    <row r="496" spans="2:13" x14ac:dyDescent="0.15">
      <c r="B496" s="11"/>
      <c r="C496" s="43"/>
      <c r="D496" s="57" t="s">
        <v>383</v>
      </c>
      <c r="E496" s="57" t="s">
        <v>222</v>
      </c>
      <c r="F496" s="324" t="s">
        <v>66</v>
      </c>
      <c r="G496" s="463"/>
      <c r="H496" s="43"/>
      <c r="I496" s="43"/>
      <c r="J496" s="43"/>
      <c r="K496" s="43"/>
      <c r="L496" s="43"/>
      <c r="M496" s="43"/>
    </row>
    <row r="497" spans="2:13" x14ac:dyDescent="0.15">
      <c r="B497" s="421"/>
      <c r="C497" s="422"/>
      <c r="D497" s="166"/>
      <c r="E497" s="325"/>
      <c r="F497" s="326"/>
      <c r="G497" s="423"/>
      <c r="H497" s="43"/>
      <c r="I497" s="43"/>
      <c r="J497" s="43"/>
      <c r="K497" s="43"/>
      <c r="L497" s="43"/>
      <c r="M497" s="43"/>
    </row>
    <row r="498" spans="2:13" x14ac:dyDescent="0.15">
      <c r="B498" s="426"/>
      <c r="C498" s="427"/>
      <c r="D498" s="12"/>
      <c r="E498" s="327"/>
      <c r="F498" s="326">
        <f t="shared" ref="F498:F503" si="3">IF(D498=0,0,E498/D498)</f>
        <v>0</v>
      </c>
      <c r="G498" s="424"/>
      <c r="H498" s="43"/>
      <c r="I498" s="43"/>
      <c r="J498" s="43"/>
      <c r="K498" s="43"/>
      <c r="L498" s="43"/>
      <c r="M498" s="43"/>
    </row>
    <row r="499" spans="2:13" x14ac:dyDescent="0.15">
      <c r="B499" s="428"/>
      <c r="C499" s="429"/>
      <c r="D499" s="12"/>
      <c r="E499" s="327"/>
      <c r="F499" s="326">
        <f t="shared" si="3"/>
        <v>0</v>
      </c>
      <c r="G499" s="424"/>
      <c r="H499" s="43"/>
      <c r="I499" s="43"/>
      <c r="J499" s="43"/>
      <c r="K499" s="43"/>
      <c r="L499" s="43"/>
      <c r="M499" s="43"/>
    </row>
    <row r="500" spans="2:13" ht="13.5" x14ac:dyDescent="0.15">
      <c r="B500" s="428"/>
      <c r="C500" s="433"/>
      <c r="D500" s="12"/>
      <c r="E500" s="327"/>
      <c r="F500" s="326">
        <f t="shared" si="3"/>
        <v>0</v>
      </c>
      <c r="G500" s="424"/>
      <c r="H500" s="43"/>
      <c r="I500" s="43"/>
      <c r="J500" s="43"/>
      <c r="K500" s="43"/>
      <c r="L500" s="43"/>
      <c r="M500" s="43"/>
    </row>
    <row r="501" spans="2:13" ht="13.5" x14ac:dyDescent="0.15">
      <c r="B501" s="428"/>
      <c r="C501" s="433"/>
      <c r="D501" s="12"/>
      <c r="E501" s="327"/>
      <c r="F501" s="326">
        <f t="shared" si="3"/>
        <v>0</v>
      </c>
      <c r="G501" s="424"/>
      <c r="H501" s="43"/>
      <c r="I501" s="43"/>
      <c r="J501" s="43"/>
      <c r="K501" s="43"/>
      <c r="L501" s="43"/>
      <c r="M501" s="43"/>
    </row>
    <row r="502" spans="2:13" ht="13.5" x14ac:dyDescent="0.15">
      <c r="B502" s="428"/>
      <c r="C502" s="433"/>
      <c r="D502" s="12"/>
      <c r="E502" s="327"/>
      <c r="F502" s="326">
        <f t="shared" si="3"/>
        <v>0</v>
      </c>
      <c r="G502" s="424"/>
      <c r="H502" s="43"/>
      <c r="I502" s="43"/>
      <c r="J502" s="43"/>
      <c r="K502" s="43"/>
      <c r="L502" s="43"/>
      <c r="M502" s="43"/>
    </row>
    <row r="503" spans="2:13" x14ac:dyDescent="0.15">
      <c r="B503" s="430"/>
      <c r="C503" s="431"/>
      <c r="D503" s="12"/>
      <c r="E503" s="327"/>
      <c r="F503" s="326">
        <f t="shared" si="3"/>
        <v>0</v>
      </c>
      <c r="G503" s="424"/>
      <c r="H503" s="43"/>
      <c r="I503" s="43"/>
      <c r="J503" s="43"/>
      <c r="K503" s="43"/>
      <c r="L503" s="43"/>
      <c r="M503" s="43"/>
    </row>
    <row r="504" spans="2:13" x14ac:dyDescent="0.15">
      <c r="B504" s="434"/>
      <c r="C504" s="435"/>
      <c r="D504" s="12"/>
      <c r="E504" s="327"/>
      <c r="F504" s="326"/>
      <c r="G504" s="425"/>
      <c r="H504" s="43"/>
      <c r="I504" s="43"/>
      <c r="J504" s="43"/>
      <c r="K504" s="43"/>
      <c r="L504" s="43"/>
      <c r="M504" s="43"/>
    </row>
    <row r="505" spans="2:13" x14ac:dyDescent="0.15">
      <c r="B505" s="436" t="s">
        <v>384</v>
      </c>
      <c r="C505" s="437"/>
      <c r="D505" s="328"/>
      <c r="E505" s="17">
        <f>SUM(E497:E504)</f>
        <v>0</v>
      </c>
      <c r="F505" s="329">
        <f>SUM(F497:F504)</f>
        <v>0</v>
      </c>
      <c r="G505" s="226"/>
      <c r="I505" s="43"/>
      <c r="J505" s="43"/>
      <c r="K505" s="43"/>
      <c r="L505" s="43"/>
      <c r="M505" s="43"/>
    </row>
    <row r="506" spans="2:13" x14ac:dyDescent="0.15">
      <c r="B506" s="54" t="s">
        <v>385</v>
      </c>
      <c r="C506" s="37"/>
      <c r="D506" s="328"/>
      <c r="E506" s="17"/>
      <c r="F506" s="330"/>
      <c r="G506" s="331"/>
      <c r="I506" s="43"/>
      <c r="J506" s="43"/>
      <c r="K506" s="43"/>
      <c r="L506" s="43"/>
      <c r="M506" s="43"/>
    </row>
    <row r="507" spans="2:13" x14ac:dyDescent="0.15">
      <c r="B507" s="54" t="s">
        <v>386</v>
      </c>
      <c r="C507" s="37"/>
      <c r="D507" s="328"/>
      <c r="E507" s="17"/>
      <c r="F507" s="330"/>
      <c r="G507" s="331"/>
      <c r="I507" s="43"/>
      <c r="J507" s="43"/>
      <c r="K507" s="43"/>
      <c r="L507" s="43"/>
      <c r="M507" s="43"/>
    </row>
    <row r="508" spans="2:13" x14ac:dyDescent="0.15">
      <c r="B508" s="438" t="s">
        <v>387</v>
      </c>
      <c r="C508" s="439"/>
      <c r="D508" s="332"/>
      <c r="E508" s="333">
        <f>E505+E506+E507</f>
        <v>0</v>
      </c>
      <c r="F508" s="23">
        <f>F505</f>
        <v>0</v>
      </c>
      <c r="G508" s="24">
        <f>SUM(G497:G507)</f>
        <v>0</v>
      </c>
      <c r="H508" s="43"/>
      <c r="I508" s="43"/>
      <c r="J508" s="43"/>
      <c r="K508" s="43"/>
      <c r="L508" s="43"/>
      <c r="M508" s="43"/>
    </row>
    <row r="509" spans="2:13" x14ac:dyDescent="0.15">
      <c r="B509" s="4"/>
      <c r="C509" s="179"/>
      <c r="D509" s="179"/>
      <c r="E509" s="334" t="s">
        <v>388</v>
      </c>
      <c r="F509" s="335" t="s">
        <v>389</v>
      </c>
      <c r="G509" s="336"/>
      <c r="H509" s="43"/>
      <c r="I509" s="43"/>
      <c r="J509" s="43"/>
      <c r="K509" s="43"/>
      <c r="L509" s="43"/>
      <c r="M509" s="43"/>
    </row>
    <row r="510" spans="2:13" ht="12.75" thickBot="1" x14ac:dyDescent="0.2">
      <c r="B510" s="74" t="s">
        <v>390</v>
      </c>
      <c r="C510" s="180"/>
      <c r="D510" s="180"/>
      <c r="E510" s="364" t="e">
        <f>ROUND(E508/F508,1)</f>
        <v>#DIV/0!</v>
      </c>
      <c r="F510" s="180" t="s">
        <v>391</v>
      </c>
      <c r="G510" s="337"/>
      <c r="H510" s="43"/>
      <c r="I510" s="43"/>
      <c r="J510" s="42"/>
      <c r="K510" s="43"/>
      <c r="L510" s="43"/>
      <c r="M510" s="43"/>
    </row>
    <row r="511" spans="2:13" x14ac:dyDescent="0.15">
      <c r="B511" s="43"/>
      <c r="C511" s="43"/>
      <c r="D511" s="43"/>
      <c r="E511" s="123"/>
      <c r="F511" s="43"/>
      <c r="G511" s="43"/>
      <c r="H511" s="43"/>
      <c r="I511" s="43"/>
      <c r="J511" s="42"/>
      <c r="K511" s="43"/>
      <c r="L511" s="43"/>
      <c r="M511" s="43"/>
    </row>
    <row r="512" spans="2:13" ht="12.75" thickBot="1" x14ac:dyDescent="0.2">
      <c r="B512" s="1" t="s">
        <v>392</v>
      </c>
      <c r="H512" s="43"/>
      <c r="I512" s="43"/>
      <c r="J512" s="42"/>
    </row>
    <row r="513" spans="2:11" ht="13.5" customHeight="1" x14ac:dyDescent="0.15">
      <c r="B513" s="401" t="s">
        <v>393</v>
      </c>
      <c r="C513" s="377"/>
      <c r="D513" s="338" t="s">
        <v>394</v>
      </c>
      <c r="H513" s="43"/>
      <c r="I513" s="43"/>
      <c r="J513" s="43"/>
    </row>
    <row r="514" spans="2:11" x14ac:dyDescent="0.15">
      <c r="B514" s="421"/>
      <c r="C514" s="422"/>
      <c r="D514" s="159"/>
      <c r="H514" s="43"/>
      <c r="I514" s="43"/>
      <c r="J514" s="43"/>
    </row>
    <row r="515" spans="2:11" x14ac:dyDescent="0.15">
      <c r="B515" s="440"/>
      <c r="C515" s="441"/>
      <c r="D515" s="321"/>
      <c r="H515" s="43"/>
      <c r="I515" s="43"/>
      <c r="J515" s="339"/>
    </row>
    <row r="516" spans="2:11" ht="14.25" customHeight="1" thickBot="1" x14ac:dyDescent="0.2">
      <c r="B516" s="403" t="s">
        <v>90</v>
      </c>
      <c r="C516" s="432"/>
      <c r="D516" s="304">
        <f>SUM(D514:D515)</f>
        <v>0</v>
      </c>
      <c r="H516" s="43"/>
      <c r="I516" s="43"/>
      <c r="J516" s="339"/>
    </row>
    <row r="517" spans="2:11" x14ac:dyDescent="0.15">
      <c r="H517" s="43"/>
      <c r="I517" s="43"/>
      <c r="J517" s="339"/>
    </row>
    <row r="518" spans="2:11" ht="12.75" thickBot="1" x14ac:dyDescent="0.2">
      <c r="B518" s="1" t="s">
        <v>395</v>
      </c>
      <c r="G518" s="43"/>
      <c r="H518" s="43"/>
      <c r="I518" s="43"/>
      <c r="J518" s="318"/>
    </row>
    <row r="519" spans="2:11" ht="13.5" customHeight="1" x14ac:dyDescent="0.15">
      <c r="B519" s="401" t="s">
        <v>396</v>
      </c>
      <c r="C519" s="377"/>
      <c r="D519" s="8"/>
      <c r="E519" s="8"/>
      <c r="F519" s="8"/>
      <c r="G519" s="10"/>
      <c r="I519" s="43"/>
      <c r="J519" s="43"/>
      <c r="K519" s="339"/>
    </row>
    <row r="520" spans="2:11" x14ac:dyDescent="0.15">
      <c r="B520" s="11" t="s">
        <v>397</v>
      </c>
      <c r="C520" s="220"/>
      <c r="D520" s="340">
        <f>E508</f>
        <v>0</v>
      </c>
      <c r="E520" s="341" t="s">
        <v>398</v>
      </c>
      <c r="F520" s="282"/>
      <c r="G520" s="342"/>
      <c r="I520" s="43"/>
      <c r="J520" s="43"/>
      <c r="K520" s="123"/>
    </row>
    <row r="521" spans="2:11" x14ac:dyDescent="0.15">
      <c r="B521" s="343" t="s">
        <v>399</v>
      </c>
      <c r="C521" s="344"/>
      <c r="D521" s="345">
        <f>D520</f>
        <v>0</v>
      </c>
      <c r="E521" s="346" t="s">
        <v>398</v>
      </c>
      <c r="F521" s="347"/>
      <c r="G521" s="348"/>
      <c r="I521" s="43"/>
      <c r="J521" s="43"/>
      <c r="K521" s="123"/>
    </row>
    <row r="522" spans="2:11" x14ac:dyDescent="0.15">
      <c r="B522" s="11" t="s">
        <v>400</v>
      </c>
      <c r="C522" s="220"/>
      <c r="D522" s="349">
        <f>E506</f>
        <v>0</v>
      </c>
      <c r="E522" s="79" t="s">
        <v>398</v>
      </c>
      <c r="F522" s="43"/>
      <c r="G522" s="342"/>
      <c r="I522" s="43"/>
      <c r="J522" s="43"/>
      <c r="K522" s="123"/>
    </row>
    <row r="523" spans="2:11" x14ac:dyDescent="0.15">
      <c r="B523" s="14" t="s">
        <v>401</v>
      </c>
      <c r="C523" s="322"/>
      <c r="D523" s="365" t="e">
        <f>D491</f>
        <v>#REF!</v>
      </c>
      <c r="E523" s="282" t="s">
        <v>402</v>
      </c>
      <c r="F523" s="282"/>
      <c r="G523" s="350"/>
      <c r="I523" s="43"/>
      <c r="J523" s="43"/>
    </row>
    <row r="524" spans="2:11" x14ac:dyDescent="0.15">
      <c r="B524" s="351" t="s">
        <v>403</v>
      </c>
      <c r="C524" s="352"/>
      <c r="D524" s="366"/>
      <c r="E524" s="353" t="s">
        <v>404</v>
      </c>
      <c r="F524" s="353"/>
      <c r="G524" s="354"/>
      <c r="I524" s="43"/>
      <c r="J524" s="43"/>
    </row>
    <row r="525" spans="2:11" x14ac:dyDescent="0.15">
      <c r="B525" s="11" t="s">
        <v>526</v>
      </c>
      <c r="C525" s="220"/>
      <c r="D525" s="367"/>
      <c r="E525" s="43" t="s">
        <v>405</v>
      </c>
      <c r="F525" s="43"/>
      <c r="G525" s="342"/>
      <c r="I525" s="43"/>
      <c r="J525" s="43"/>
    </row>
    <row r="526" spans="2:11" ht="12.75" thickBot="1" x14ac:dyDescent="0.2">
      <c r="B526" s="11" t="s">
        <v>527</v>
      </c>
      <c r="C526" s="220"/>
      <c r="D526" s="367"/>
      <c r="E526" s="355" t="s">
        <v>528</v>
      </c>
      <c r="F526" s="210"/>
      <c r="G526" s="356"/>
      <c r="I526" s="43"/>
      <c r="J526" s="43"/>
    </row>
    <row r="527" spans="2:11" x14ac:dyDescent="0.15">
      <c r="B527" s="14" t="s">
        <v>406</v>
      </c>
      <c r="C527" s="322"/>
      <c r="D527" s="368"/>
      <c r="E527" s="357"/>
      <c r="F527" s="11"/>
    </row>
    <row r="528" spans="2:11" ht="12.75" thickBot="1" x14ac:dyDescent="0.2">
      <c r="B528" s="11"/>
      <c r="C528" s="220"/>
      <c r="D528" s="369" t="e">
        <f>E510</f>
        <v>#DIV/0!</v>
      </c>
      <c r="E528" s="358" t="s">
        <v>407</v>
      </c>
      <c r="F528" s="11"/>
    </row>
    <row r="529" spans="2:8" ht="12.75" thickBot="1" x14ac:dyDescent="0.2">
      <c r="B529" s="4" t="s">
        <v>408</v>
      </c>
      <c r="C529" s="5"/>
      <c r="D529" s="370" t="e">
        <f>(0.04*POWER(1.04, D528))/(POWER(1.04, D528)-1)</f>
        <v>#DIV/0!</v>
      </c>
      <c r="E529" s="359"/>
      <c r="F529" s="11"/>
      <c r="G529" s="360" t="s">
        <v>409</v>
      </c>
      <c r="H529" s="360">
        <v>0.04</v>
      </c>
    </row>
    <row r="530" spans="2:8" x14ac:dyDescent="0.15">
      <c r="B530" s="11" t="s">
        <v>410</v>
      </c>
      <c r="C530" s="220"/>
      <c r="D530" s="318"/>
      <c r="E530" s="358"/>
      <c r="F530" s="11"/>
    </row>
    <row r="531" spans="2:8" x14ac:dyDescent="0.15">
      <c r="B531" s="11" t="s">
        <v>529</v>
      </c>
      <c r="C531" s="220"/>
      <c r="D531" s="371" t="e">
        <f>D523/D529</f>
        <v>#REF!</v>
      </c>
      <c r="E531" s="358" t="s">
        <v>411</v>
      </c>
      <c r="F531" s="11"/>
    </row>
    <row r="532" spans="2:8" x14ac:dyDescent="0.15">
      <c r="B532" s="4" t="s">
        <v>412</v>
      </c>
      <c r="C532" s="5"/>
      <c r="D532" s="361">
        <f>D516</f>
        <v>0</v>
      </c>
      <c r="E532" s="361" t="s">
        <v>411</v>
      </c>
      <c r="F532" s="11"/>
    </row>
    <row r="533" spans="2:8" x14ac:dyDescent="0.15">
      <c r="B533" s="11" t="s">
        <v>413</v>
      </c>
      <c r="C533" s="220"/>
      <c r="D533" s="318"/>
      <c r="E533" s="318"/>
      <c r="F533" s="11"/>
    </row>
    <row r="534" spans="2:8" ht="12.75" thickBot="1" x14ac:dyDescent="0.2">
      <c r="B534" s="192" t="s">
        <v>530</v>
      </c>
      <c r="C534" s="362"/>
      <c r="D534" s="372" t="e">
        <f>(D531-D532)/D520</f>
        <v>#REF!</v>
      </c>
      <c r="E534" s="363"/>
      <c r="F534" s="11"/>
    </row>
  </sheetData>
  <mergeCells count="60">
    <mergeCell ref="B502:C502"/>
    <mergeCell ref="B468:C470"/>
    <mergeCell ref="D468:H470"/>
    <mergeCell ref="B491:C491"/>
    <mergeCell ref="B494:C494"/>
    <mergeCell ref="G494:G496"/>
    <mergeCell ref="B519:C519"/>
    <mergeCell ref="B504:C504"/>
    <mergeCell ref="B505:C505"/>
    <mergeCell ref="B508:C508"/>
    <mergeCell ref="B513:C513"/>
    <mergeCell ref="B514:C514"/>
    <mergeCell ref="B515:C515"/>
    <mergeCell ref="G405:I405"/>
    <mergeCell ref="B426:E426"/>
    <mergeCell ref="B430:F430"/>
    <mergeCell ref="B431:F431"/>
    <mergeCell ref="B439:E439"/>
    <mergeCell ref="B516:C516"/>
    <mergeCell ref="B463:F463"/>
    <mergeCell ref="B464:F464"/>
    <mergeCell ref="B500:C500"/>
    <mergeCell ref="B501:C501"/>
    <mergeCell ref="D294:G295"/>
    <mergeCell ref="D351:D353"/>
    <mergeCell ref="E354:F357"/>
    <mergeCell ref="E368:G369"/>
    <mergeCell ref="E382:G383"/>
    <mergeCell ref="B497:C497"/>
    <mergeCell ref="G497:G504"/>
    <mergeCell ref="B498:C498"/>
    <mergeCell ref="B499:C499"/>
    <mergeCell ref="B503:C503"/>
    <mergeCell ref="D275:G276"/>
    <mergeCell ref="D278:I279"/>
    <mergeCell ref="D281:I282"/>
    <mergeCell ref="D207:G209"/>
    <mergeCell ref="D211:G213"/>
    <mergeCell ref="B467:C467"/>
    <mergeCell ref="D467:H467"/>
    <mergeCell ref="B459:E459"/>
    <mergeCell ref="B443:F443"/>
    <mergeCell ref="B444:F444"/>
    <mergeCell ref="E242:J244"/>
    <mergeCell ref="C453:C454"/>
    <mergeCell ref="D453:D454"/>
    <mergeCell ref="E453:E454"/>
    <mergeCell ref="F453:F454"/>
    <mergeCell ref="D286:F286"/>
    <mergeCell ref="C396:H396"/>
    <mergeCell ref="E385:G386"/>
    <mergeCell ref="C255:D255"/>
    <mergeCell ref="E255:F255"/>
    <mergeCell ref="C124:E124"/>
    <mergeCell ref="F124:H124"/>
    <mergeCell ref="C134:E134"/>
    <mergeCell ref="F134:H134"/>
    <mergeCell ref="D189:G191"/>
    <mergeCell ref="D227:G229"/>
    <mergeCell ref="D193:G195"/>
  </mergeCells>
  <phoneticPr fontId="4"/>
  <pageMargins left="0.70866141732283472" right="0.70866141732283472" top="0.78740157480314965" bottom="0.31496062992125984" header="0.31496062992125984" footer="0.23622047244094491"/>
  <pageSetup paperSize="9" scale="73" firstPageNumber="30" orientation="landscape" cellComments="asDisplayed" useFirstPageNumber="1" r:id="rId1"/>
  <headerFooter scaleWithDoc="0"/>
  <rowBreaks count="10" manualBreakCount="10">
    <brk id="48" max="9" man="1"/>
    <brk id="104" max="9" man="1"/>
    <brk id="157" max="16383" man="1"/>
    <brk id="175" max="9" man="1"/>
    <brk id="229" max="9" man="1"/>
    <brk id="279" max="9" man="1"/>
    <brk id="336" max="9" man="1"/>
    <brk id="392" max="9" man="1"/>
    <brk id="449" max="16383" man="1"/>
    <brk id="49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2022-04-20T06:14:30Z</dcterms:created>
  <dcterms:modified xsi:type="dcterms:W3CDTF">2025-03-10T09:13:25Z</dcterms:modified>
</cp:coreProperties>
</file>