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1 R4_5西川\CO2ネットゼロ\アルパック 最終\"/>
    </mc:Choice>
  </mc:AlternateContent>
  <xr:revisionPtr revIDLastSave="0" documentId="8_{F02D1D4C-7612-4897-8FF8-14CE7B3DFCBC}" xr6:coauthVersionLast="47" xr6:coauthVersionMax="47" xr10:uidLastSave="{00000000-0000-0000-0000-000000000000}"/>
  <bookViews>
    <workbookView xWindow="-120" yWindow="-120" windowWidth="29040" windowHeight="15840" xr2:uid="{685211BA-A3DE-4C8B-BA74-2DDC06D70616}"/>
  </bookViews>
  <sheets>
    <sheet name="まとめ" sheetId="5" r:id="rId1"/>
    <sheet name="１参加者の移動" sheetId="2" r:id="rId2"/>
    <sheet name="２資機材の輸送等" sheetId="4" r:id="rId3"/>
    <sheet name="３施設の利用" sheetId="8" r:id="rId4"/>
    <sheet name="４その他" sheetId="6" r:id="rId5"/>
    <sheet name="計算用データ" sheetId="3"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2" l="1"/>
  <c r="F38" i="2"/>
  <c r="F39" i="2"/>
  <c r="F24" i="2"/>
  <c r="F25" i="2"/>
  <c r="F26" i="2"/>
  <c r="F10" i="2"/>
  <c r="F11" i="2"/>
  <c r="F12" i="2"/>
  <c r="G38" i="3"/>
  <c r="C32" i="3"/>
  <c r="G32" i="3" s="1"/>
  <c r="G33" i="3"/>
  <c r="H9" i="8"/>
  <c r="J9" i="8" s="1"/>
  <c r="H7" i="8"/>
  <c r="J7" i="8" s="1"/>
  <c r="H8" i="8"/>
  <c r="J8" i="8" s="1"/>
  <c r="H10" i="8"/>
  <c r="J10" i="8" s="1"/>
  <c r="H11" i="8"/>
  <c r="J11" i="8" s="1"/>
  <c r="H12" i="8"/>
  <c r="J12" i="8" s="1"/>
  <c r="H13" i="8"/>
  <c r="J13" i="8" s="1"/>
  <c r="H14" i="8"/>
  <c r="J14" i="8" s="1"/>
  <c r="H15" i="8"/>
  <c r="J15" i="8" s="1"/>
  <c r="H16" i="8"/>
  <c r="J16" i="8" s="1"/>
  <c r="H17" i="8"/>
  <c r="J17" i="8" s="1"/>
  <c r="H18" i="8"/>
  <c r="J18" i="8" s="1"/>
  <c r="A25" i="8"/>
  <c r="A26" i="8" s="1"/>
  <c r="A27" i="8" s="1"/>
  <c r="A28" i="8" s="1"/>
  <c r="A29" i="8" s="1"/>
  <c r="A30" i="8" s="1"/>
  <c r="A31" i="8" s="1"/>
  <c r="A32" i="8" s="1"/>
  <c r="A33" i="8" s="1"/>
  <c r="A34" i="8" s="1"/>
  <c r="A35" i="8" s="1"/>
  <c r="A36" i="8" s="1"/>
  <c r="A37" i="8" s="1"/>
  <c r="A38" i="8" s="1"/>
  <c r="A5" i="8"/>
  <c r="A6" i="8" s="1"/>
  <c r="A7" i="8" s="1"/>
  <c r="A8" i="8" s="1"/>
  <c r="A9" i="8" s="1"/>
  <c r="A10" i="8" s="1"/>
  <c r="A11" i="8" s="1"/>
  <c r="A12" i="8" s="1"/>
  <c r="A13" i="8" s="1"/>
  <c r="A14" i="8" s="1"/>
  <c r="A15" i="8" s="1"/>
  <c r="A16" i="8" s="1"/>
  <c r="A17" i="8" s="1"/>
  <c r="A18" i="8" s="1"/>
  <c r="H6" i="8"/>
  <c r="J6" i="8" s="1"/>
  <c r="H5" i="8"/>
  <c r="J4" i="3"/>
  <c r="F34" i="2"/>
  <c r="G8" i="4"/>
  <c r="H8" i="4" s="1"/>
  <c r="H5" i="6"/>
  <c r="H6" i="6"/>
  <c r="H7" i="6"/>
  <c r="H8" i="6"/>
  <c r="H9" i="6"/>
  <c r="H10" i="6"/>
  <c r="H11" i="6"/>
  <c r="H12" i="6"/>
  <c r="H13" i="6"/>
  <c r="H14" i="6"/>
  <c r="H15" i="6"/>
  <c r="H16" i="6"/>
  <c r="H17" i="6"/>
  <c r="H4" i="6"/>
  <c r="G35" i="2"/>
  <c r="G36" i="2"/>
  <c r="H36" i="2" s="1"/>
  <c r="G37" i="2"/>
  <c r="G38" i="2"/>
  <c r="H38" i="2" s="1"/>
  <c r="G39" i="2"/>
  <c r="G34" i="2"/>
  <c r="H34" i="2" s="1"/>
  <c r="G22" i="2"/>
  <c r="H22" i="2" s="1"/>
  <c r="G23" i="2"/>
  <c r="H23" i="2" s="1"/>
  <c r="G24" i="2"/>
  <c r="G25" i="2"/>
  <c r="G26" i="2"/>
  <c r="G21" i="2"/>
  <c r="G30" i="3"/>
  <c r="G20" i="4" s="1"/>
  <c r="H20" i="4" s="1"/>
  <c r="G31" i="3"/>
  <c r="G34" i="3"/>
  <c r="G35" i="3"/>
  <c r="G21" i="4" s="1"/>
  <c r="H21" i="4" s="1"/>
  <c r="G36" i="3"/>
  <c r="G37" i="3"/>
  <c r="G22" i="4" s="1"/>
  <c r="G39" i="3"/>
  <c r="G40" i="3"/>
  <c r="G41" i="3"/>
  <c r="G42" i="3"/>
  <c r="G7" i="4"/>
  <c r="H7" i="4" s="1"/>
  <c r="G23" i="4"/>
  <c r="G24" i="4"/>
  <c r="G25" i="4"/>
  <c r="G9" i="4"/>
  <c r="H9" i="4" s="1"/>
  <c r="G10" i="4"/>
  <c r="H10" i="4" s="1"/>
  <c r="G11" i="4"/>
  <c r="H11" i="4" s="1"/>
  <c r="G12" i="4"/>
  <c r="H12" i="4" s="1"/>
  <c r="F25" i="4"/>
  <c r="F24" i="4"/>
  <c r="F23" i="4"/>
  <c r="F22" i="4"/>
  <c r="F21" i="4"/>
  <c r="F20" i="4"/>
  <c r="F36" i="2"/>
  <c r="F35" i="2"/>
  <c r="F23" i="2"/>
  <c r="F22" i="2"/>
  <c r="F21" i="2"/>
  <c r="F8" i="2"/>
  <c r="F9" i="2"/>
  <c r="F7" i="2"/>
  <c r="G8" i="2"/>
  <c r="G9" i="2"/>
  <c r="G10" i="2"/>
  <c r="H10" i="2" s="1"/>
  <c r="G11" i="2"/>
  <c r="G12" i="2"/>
  <c r="G7" i="2"/>
  <c r="J12" i="3"/>
  <c r="J11" i="3"/>
  <c r="J10" i="3"/>
  <c r="J9" i="3"/>
  <c r="J8" i="3"/>
  <c r="J7" i="3"/>
  <c r="J6" i="3"/>
  <c r="J5" i="3"/>
  <c r="H18" i="6"/>
  <c r="H37" i="2" l="1"/>
  <c r="H39" i="2"/>
  <c r="H12" i="2"/>
  <c r="H11" i="2"/>
  <c r="H23" i="4"/>
  <c r="H26" i="8"/>
  <c r="I26" i="8" s="1"/>
  <c r="J26" i="8" s="1"/>
  <c r="H32" i="8"/>
  <c r="I32" i="8" s="1"/>
  <c r="J32" i="8" s="1"/>
  <c r="H35" i="8"/>
  <c r="I35" i="8" s="1"/>
  <c r="J35" i="8" s="1"/>
  <c r="H31" i="8"/>
  <c r="I31" i="8" s="1"/>
  <c r="J31" i="8" s="1"/>
  <c r="H27" i="8"/>
  <c r="I27" i="8" s="1"/>
  <c r="J27" i="8" s="1"/>
  <c r="H29" i="8"/>
  <c r="I29" i="8" s="1"/>
  <c r="J29" i="8" s="1"/>
  <c r="H30" i="8"/>
  <c r="I30" i="8" s="1"/>
  <c r="J30" i="8" s="1"/>
  <c r="H25" i="4"/>
  <c r="H28" i="8"/>
  <c r="I28" i="8" s="1"/>
  <c r="J28" i="8" s="1"/>
  <c r="H24" i="4"/>
  <c r="H7" i="2"/>
  <c r="H35" i="2"/>
  <c r="H9" i="2"/>
  <c r="H25" i="8"/>
  <c r="I25" i="8" s="1"/>
  <c r="H8" i="2"/>
  <c r="H38" i="8"/>
  <c r="I38" i="8" s="1"/>
  <c r="J38" i="8" s="1"/>
  <c r="H22" i="4"/>
  <c r="H37" i="8"/>
  <c r="I37" i="8" s="1"/>
  <c r="J37" i="8" s="1"/>
  <c r="H36" i="8"/>
  <c r="I36" i="8" s="1"/>
  <c r="J36" i="8" s="1"/>
  <c r="H21" i="2"/>
  <c r="H34" i="8"/>
  <c r="I34" i="8" s="1"/>
  <c r="J34" i="8" s="1"/>
  <c r="H33" i="8"/>
  <c r="I33" i="8" s="1"/>
  <c r="J33" i="8" s="1"/>
  <c r="H25" i="2"/>
  <c r="H24" i="2"/>
  <c r="H19" i="8"/>
  <c r="J5" i="8"/>
  <c r="J19" i="8" s="1"/>
  <c r="H26" i="2"/>
  <c r="D27" i="5"/>
  <c r="H40" i="2" l="1"/>
  <c r="I39" i="8"/>
  <c r="H26" i="4"/>
  <c r="H13" i="2"/>
  <c r="H27" i="2"/>
  <c r="J25" i="8"/>
  <c r="J39" i="8" s="1"/>
  <c r="J43" i="8" s="1"/>
  <c r="D26" i="5" s="1"/>
  <c r="H13" i="4"/>
  <c r="H44" i="2" l="1"/>
  <c r="D24" i="5" s="1"/>
  <c r="H30" i="4"/>
  <c r="D25" i="5" s="1"/>
  <c r="D29" i="5" l="1"/>
</calcChain>
</file>

<file path=xl/sharedStrings.xml><?xml version="1.0" encoding="utf-8"?>
<sst xmlns="http://schemas.openxmlformats.org/spreadsheetml/2006/main" count="323" uniqueCount="138">
  <si>
    <t>No.</t>
  </si>
  <si>
    <t>屋内・外</t>
  </si>
  <si>
    <t>照明</t>
  </si>
  <si>
    <t>空調</t>
  </si>
  <si>
    <t>備考</t>
  </si>
  <si>
    <t>施設名称</t>
    <rPh sb="2" eb="4">
      <t>メイショウ</t>
    </rPh>
    <phoneticPr fontId="2"/>
  </si>
  <si>
    <t>使用日数</t>
    <rPh sb="0" eb="2">
      <t>シヨウ</t>
    </rPh>
    <rPh sb="2" eb="4">
      <t>ニッスウ</t>
    </rPh>
    <phoneticPr fontId="2"/>
  </si>
  <si>
    <t>屋内</t>
    <rPh sb="0" eb="2">
      <t>オクナイ</t>
    </rPh>
    <phoneticPr fontId="2"/>
  </si>
  <si>
    <t>屋外</t>
    <rPh sb="0" eb="2">
      <t>オクガイ</t>
    </rPh>
    <phoneticPr fontId="2"/>
  </si>
  <si>
    <t>屋内外</t>
    <rPh sb="0" eb="3">
      <t>オクナイガイ</t>
    </rPh>
    <phoneticPr fontId="2"/>
  </si>
  <si>
    <t>照明</t>
    <rPh sb="0" eb="2">
      <t>ショウメイ</t>
    </rPh>
    <phoneticPr fontId="2"/>
  </si>
  <si>
    <t>なし</t>
    <phoneticPr fontId="2"/>
  </si>
  <si>
    <t>空調</t>
    <rPh sb="0" eb="2">
      <t>クウチョウ</t>
    </rPh>
    <phoneticPr fontId="2"/>
  </si>
  <si>
    <t>あり（夏期）</t>
    <rPh sb="3" eb="5">
      <t>カキ</t>
    </rPh>
    <phoneticPr fontId="2"/>
  </si>
  <si>
    <t>あり（冬期）</t>
    <rPh sb="3" eb="5">
      <t>トウキ</t>
    </rPh>
    <phoneticPr fontId="2"/>
  </si>
  <si>
    <t>番号</t>
    <rPh sb="0" eb="2">
      <t>バンゴウ</t>
    </rPh>
    <phoneticPr fontId="2"/>
  </si>
  <si>
    <t>あり（屋外・夏期）</t>
    <rPh sb="3" eb="5">
      <t>オクガイ</t>
    </rPh>
    <rPh sb="6" eb="8">
      <t>カキ</t>
    </rPh>
    <phoneticPr fontId="2"/>
  </si>
  <si>
    <t>あり（屋外・冬期）</t>
    <rPh sb="3" eb="5">
      <t>オクガイ</t>
    </rPh>
    <rPh sb="6" eb="8">
      <t>トウキ</t>
    </rPh>
    <phoneticPr fontId="2"/>
  </si>
  <si>
    <t>あり（屋内）</t>
    <rPh sb="3" eb="5">
      <t>オクナイ</t>
    </rPh>
    <phoneticPr fontId="2"/>
  </si>
  <si>
    <t>原単位</t>
    <rPh sb="0" eb="3">
      <t>ゲンタンイ</t>
    </rPh>
    <phoneticPr fontId="2"/>
  </si>
  <si>
    <t>合計</t>
    <rPh sb="0" eb="2">
      <t>ゴウケイ</t>
    </rPh>
    <phoneticPr fontId="2"/>
  </si>
  <si>
    <t>-</t>
    <phoneticPr fontId="2"/>
  </si>
  <si>
    <t>check</t>
    <phoneticPr fontId="2"/>
  </si>
  <si>
    <t>CO2排出量
（ｔ-CO2）</t>
    <rPh sb="3" eb="6">
      <t>ハイシュツリョウ</t>
    </rPh>
    <phoneticPr fontId="2"/>
  </si>
  <si>
    <t>原単位（設定値）
（ｔ-CO2/日）</t>
    <rPh sb="0" eb="3">
      <t>ゲンタンイ</t>
    </rPh>
    <rPh sb="4" eb="7">
      <t>セッテイチ</t>
    </rPh>
    <rPh sb="16" eb="17">
      <t>ニチ</t>
    </rPh>
    <phoneticPr fontId="2"/>
  </si>
  <si>
    <t>ある</t>
    <phoneticPr fontId="2"/>
  </si>
  <si>
    <t>１　参加者の移動</t>
    <rPh sb="2" eb="5">
      <t>サンカシャ</t>
    </rPh>
    <rPh sb="6" eb="8">
      <t>イドウ</t>
    </rPh>
    <phoneticPr fontId="2"/>
  </si>
  <si>
    <t>－</t>
    <phoneticPr fontId="2"/>
  </si>
  <si>
    <t>鉄道</t>
  </si>
  <si>
    <t>路線バス</t>
  </si>
  <si>
    <t>航空機</t>
  </si>
  <si>
    <t>交通手段</t>
    <rPh sb="0" eb="2">
      <t>コウツウ</t>
    </rPh>
    <rPh sb="2" eb="4">
      <t>シュダン</t>
    </rPh>
    <phoneticPr fontId="2"/>
  </si>
  <si>
    <t>co2排出原単位</t>
    <rPh sb="3" eb="5">
      <t>ハイシュツ</t>
    </rPh>
    <rPh sb="5" eb="8">
      <t>ゲンタンイ</t>
    </rPh>
    <phoneticPr fontId="2"/>
  </si>
  <si>
    <t>人数ベースの試算</t>
    <rPh sb="0" eb="2">
      <t>ニンズウ</t>
    </rPh>
    <rPh sb="6" eb="8">
      <t>シサン</t>
    </rPh>
    <phoneticPr fontId="2"/>
  </si>
  <si>
    <t>（１）公共交通による移動</t>
    <rPh sb="3" eb="5">
      <t>コウキョウ</t>
    </rPh>
    <rPh sb="5" eb="7">
      <t>コウツウ</t>
    </rPh>
    <rPh sb="10" eb="12">
      <t>イドウ</t>
    </rPh>
    <phoneticPr fontId="2"/>
  </si>
  <si>
    <t>（２）マイカー、貸し切りバス等による移動</t>
    <rPh sb="8" eb="9">
      <t>カ</t>
    </rPh>
    <rPh sb="10" eb="11">
      <t>キ</t>
    </rPh>
    <rPh sb="14" eb="15">
      <t>トウ</t>
    </rPh>
    <rPh sb="18" eb="20">
      <t>イドウ</t>
    </rPh>
    <phoneticPr fontId="2"/>
  </si>
  <si>
    <t>車両の種類</t>
    <rPh sb="0" eb="2">
      <t>シャリョウ</t>
    </rPh>
    <rPh sb="3" eb="5">
      <t>シュルイ</t>
    </rPh>
    <phoneticPr fontId="2"/>
  </si>
  <si>
    <t>乗用車（ガソリン）</t>
    <rPh sb="0" eb="3">
      <t>ジョウヨウシャ</t>
    </rPh>
    <phoneticPr fontId="2"/>
  </si>
  <si>
    <t>乗用車（EV）</t>
    <rPh sb="0" eb="3">
      <t>ジョウヨウシャ</t>
    </rPh>
    <phoneticPr fontId="2"/>
  </si>
  <si>
    <t>CO2排出原単位
g-CO2/人・km</t>
    <rPh sb="3" eb="5">
      <t>ハイシュツ</t>
    </rPh>
    <rPh sb="5" eb="8">
      <t>ゲンタンイ</t>
    </rPh>
    <rPh sb="15" eb="16">
      <t>ニン</t>
    </rPh>
    <phoneticPr fontId="2"/>
  </si>
  <si>
    <t>乗用車（軽油）</t>
    <rPh sb="0" eb="3">
      <t>ジョウヨウシャ</t>
    </rPh>
    <rPh sb="4" eb="6">
      <t>ケイユ</t>
    </rPh>
    <phoneticPr fontId="2"/>
  </si>
  <si>
    <t>一般バス</t>
    <rPh sb="0" eb="2">
      <t>イッパン</t>
    </rPh>
    <phoneticPr fontId="2"/>
  </si>
  <si>
    <t>燃費</t>
    <rPh sb="0" eb="2">
      <t>ネンピ</t>
    </rPh>
    <phoneticPr fontId="2"/>
  </si>
  <si>
    <t>軽乗用車（ガソリン）</t>
    <rPh sb="0" eb="1">
      <t>ケイ</t>
    </rPh>
    <rPh sb="1" eb="4">
      <t>ジョウヨウシャ</t>
    </rPh>
    <phoneticPr fontId="2"/>
  </si>
  <si>
    <t>CO2排出係数</t>
    <rPh sb="3" eb="5">
      <t>ハイシュツ</t>
    </rPh>
    <rPh sb="5" eb="7">
      <t>ケイスウ</t>
    </rPh>
    <phoneticPr fontId="2"/>
  </si>
  <si>
    <t>単位</t>
    <rPh sb="0" eb="2">
      <t>タンイ</t>
    </rPh>
    <phoneticPr fontId="2"/>
  </si>
  <si>
    <t>km/L</t>
    <phoneticPr fontId="2"/>
  </si>
  <si>
    <t>km/kWh</t>
    <phoneticPr fontId="2"/>
  </si>
  <si>
    <t>関電2020</t>
    <rPh sb="0" eb="2">
      <t>カンデン</t>
    </rPh>
    <phoneticPr fontId="2"/>
  </si>
  <si>
    <t>kgCO2/kWH</t>
    <phoneticPr fontId="2"/>
  </si>
  <si>
    <t>トータル</t>
    <phoneticPr fontId="2"/>
  </si>
  <si>
    <t>kgCO2/L</t>
    <phoneticPr fontId="2"/>
  </si>
  <si>
    <t>kgCO2/km</t>
    <phoneticPr fontId="2"/>
  </si>
  <si>
    <t>計</t>
    <rPh sb="0" eb="1">
      <t>ケイ</t>
    </rPh>
    <phoneticPr fontId="2"/>
  </si>
  <si>
    <t>公共交通パラメータ</t>
    <rPh sb="0" eb="2">
      <t>コウキョウ</t>
    </rPh>
    <rPh sb="2" eb="4">
      <t>コウツウ</t>
    </rPh>
    <phoneticPr fontId="2"/>
  </si>
  <si>
    <t>マイカー等パラメータ</t>
    <rPh sb="4" eb="5">
      <t>トウ</t>
    </rPh>
    <phoneticPr fontId="2"/>
  </si>
  <si>
    <t>（３）合計</t>
    <rPh sb="3" eb="5">
      <t>ゴウケイ</t>
    </rPh>
    <phoneticPr fontId="2"/>
  </si>
  <si>
    <t>ａ</t>
    <phoneticPr fontId="2"/>
  </si>
  <si>
    <t>ｂ</t>
    <phoneticPr fontId="2"/>
  </si>
  <si>
    <t>ｃ</t>
    <phoneticPr fontId="2"/>
  </si>
  <si>
    <t>２　資機材の輸送等</t>
    <rPh sb="2" eb="5">
      <t>シキザイ</t>
    </rPh>
    <rPh sb="6" eb="8">
      <t>ユソウ</t>
    </rPh>
    <rPh sb="8" eb="9">
      <t>トウ</t>
    </rPh>
    <phoneticPr fontId="2"/>
  </si>
  <si>
    <t>マイクロバス（ガソリン）</t>
    <phoneticPr fontId="2"/>
  </si>
  <si>
    <t>マイクロバス（軽油）</t>
    <rPh sb="7" eb="9">
      <t>ケイユ</t>
    </rPh>
    <phoneticPr fontId="2"/>
  </si>
  <si>
    <t>１ＢＯＸ（ガソリン）</t>
    <phoneticPr fontId="2"/>
  </si>
  <si>
    <t>軽トラック</t>
    <rPh sb="0" eb="1">
      <t>ケイ</t>
    </rPh>
    <phoneticPr fontId="2"/>
  </si>
  <si>
    <t>小型トラック（2t）</t>
    <rPh sb="0" eb="2">
      <t>コガタ</t>
    </rPh>
    <phoneticPr fontId="2"/>
  </si>
  <si>
    <t>大型トラック（10t）</t>
    <rPh sb="0" eb="2">
      <t>オオガタ</t>
    </rPh>
    <phoneticPr fontId="2"/>
  </si>
  <si>
    <t>概算距離（数値のみ入力）</t>
    <rPh sb="5" eb="7">
      <t>スウチ</t>
    </rPh>
    <rPh sb="9" eb="11">
      <t>ニュウリョク</t>
    </rPh>
    <phoneticPr fontId="2"/>
  </si>
  <si>
    <t>台数（数値のみ入力）</t>
    <rPh sb="0" eb="2">
      <t>ダイスウ</t>
    </rPh>
    <phoneticPr fontId="2"/>
  </si>
  <si>
    <t>人数（数値のみ入力）</t>
    <rPh sb="0" eb="2">
      <t>ニンズウ</t>
    </rPh>
    <phoneticPr fontId="2"/>
  </si>
  <si>
    <t>中型トラック（4t）</t>
    <rPh sb="0" eb="2">
      <t>チュウガタ</t>
    </rPh>
    <phoneticPr fontId="2"/>
  </si>
  <si>
    <t>https://jta.or.jp/ippan/hayawakari/14-sonota.html</t>
  </si>
  <si>
    <t>①燃料消費量が分かる場合</t>
    <rPh sb="1" eb="3">
      <t>ネンリョウ</t>
    </rPh>
    <rPh sb="3" eb="6">
      <t>ショウヒリョウ</t>
    </rPh>
    <rPh sb="7" eb="8">
      <t>ワ</t>
    </rPh>
    <rPh sb="10" eb="12">
      <t>バアイ</t>
    </rPh>
    <phoneticPr fontId="2"/>
  </si>
  <si>
    <t>②燃料消費量が分からない場合</t>
    <rPh sb="1" eb="3">
      <t>ネンリョウ</t>
    </rPh>
    <rPh sb="3" eb="6">
      <t>ショウヒリョウ</t>
    </rPh>
    <rPh sb="7" eb="8">
      <t>ワ</t>
    </rPh>
    <rPh sb="12" eb="14">
      <t>バアイ</t>
    </rPh>
    <phoneticPr fontId="2"/>
  </si>
  <si>
    <t>１日当たり温室効果ガス排出量
（ｔ-CO2/日）</t>
    <rPh sb="1" eb="2">
      <t>ニチ</t>
    </rPh>
    <rPh sb="2" eb="3">
      <t>ア</t>
    </rPh>
    <rPh sb="5" eb="9">
      <t>オンシツコウカ</t>
    </rPh>
    <rPh sb="11" eb="14">
      <t>ハイシュツリョウ</t>
    </rPh>
    <phoneticPr fontId="2"/>
  </si>
  <si>
    <t>＝ａ×ｂ</t>
    <phoneticPr fontId="2"/>
  </si>
  <si>
    <t>燃料消費量※１</t>
    <rPh sb="0" eb="5">
      <t>ネンリョウショウヒリョウ</t>
    </rPh>
    <phoneticPr fontId="2"/>
  </si>
  <si>
    <t>※１：車両が複数ある場合は、全ての車両の燃料消費量の合計</t>
    <rPh sb="3" eb="5">
      <t>シャリョウ</t>
    </rPh>
    <rPh sb="6" eb="8">
      <t>フクスウ</t>
    </rPh>
    <rPh sb="10" eb="12">
      <t>バアイ</t>
    </rPh>
    <rPh sb="14" eb="15">
      <t>スベ</t>
    </rPh>
    <rPh sb="17" eb="19">
      <t>シャリョウ</t>
    </rPh>
    <rPh sb="20" eb="25">
      <t>ネンリョウショウヒリョウ</t>
    </rPh>
    <rPh sb="26" eb="28">
      <t>ゴウケイ</t>
    </rPh>
    <phoneticPr fontId="2"/>
  </si>
  <si>
    <t>往復距離</t>
    <rPh sb="0" eb="2">
      <t>オウフク</t>
    </rPh>
    <rPh sb="2" eb="4">
      <t>キョリ</t>
    </rPh>
    <phoneticPr fontId="2"/>
  </si>
  <si>
    <t>ａ×２</t>
    <phoneticPr fontId="2"/>
  </si>
  <si>
    <t>＝ａ×２×ｂ×ｃ</t>
    <phoneticPr fontId="2"/>
  </si>
  <si>
    <t>CO2排出量（往復）</t>
    <rPh sb="3" eb="6">
      <t>ハイシュツリョウ</t>
    </rPh>
    <rPh sb="7" eb="9">
      <t>オウフク</t>
    </rPh>
    <phoneticPr fontId="2"/>
  </si>
  <si>
    <t>（１）燃料消費量が分かる場合</t>
    <rPh sb="3" eb="5">
      <t>ネンリョウ</t>
    </rPh>
    <rPh sb="5" eb="8">
      <t>ショウヒリョウ</t>
    </rPh>
    <rPh sb="9" eb="10">
      <t>ワ</t>
    </rPh>
    <rPh sb="12" eb="14">
      <t>バアイ</t>
    </rPh>
    <phoneticPr fontId="2"/>
  </si>
  <si>
    <t>特殊車両</t>
    <rPh sb="0" eb="2">
      <t>トクシュ</t>
    </rPh>
    <rPh sb="2" eb="4">
      <t>シャリョウ</t>
    </rPh>
    <phoneticPr fontId="2"/>
  </si>
  <si>
    <t>https://www.mlit.go.jp/sogoseisaku/environment/sosei_environment_tk_000007.html</t>
  </si>
  <si>
    <t>https://www.car-erabi.com/18.html</t>
  </si>
  <si>
    <t>https://www.mlit.go.jp/common/001282771.pdf</t>
  </si>
  <si>
    <t>https://www.mlit.go.jp/common/001303219.pdf</t>
  </si>
  <si>
    <t>www.mlit.go.jp/report/press/jidosha10_hh_000230.html</t>
  </si>
  <si>
    <t>https://jta.or.jp/ippan/hayawakari/14-sonota.html</t>
    <phoneticPr fontId="2"/>
  </si>
  <si>
    <t>18.5×80％</t>
    <phoneticPr fontId="2"/>
  </si>
  <si>
    <t>※各種資料等を参考に、地域計画建築研究所が設定</t>
    <rPh sb="1" eb="3">
      <t>カクシュ</t>
    </rPh>
    <rPh sb="3" eb="5">
      <t>シリョウ</t>
    </rPh>
    <rPh sb="5" eb="6">
      <t>トウ</t>
    </rPh>
    <rPh sb="7" eb="9">
      <t>サンコウ</t>
    </rPh>
    <rPh sb="11" eb="20">
      <t>チイキケイカクケンチクケンキュウジョ</t>
    </rPh>
    <rPh sb="21" eb="23">
      <t>セッテイ</t>
    </rPh>
    <phoneticPr fontId="2"/>
  </si>
  <si>
    <t>　セルをクリックすると、プルダウンメニューが現れるので、あてはまるものを選んでください。</t>
    <rPh sb="22" eb="23">
      <t>アラワ</t>
    </rPh>
    <rPh sb="36" eb="37">
      <t>エラ</t>
    </rPh>
    <phoneticPr fontId="2"/>
  </si>
  <si>
    <t>　計算には使用しませんが、入力内容を分かりやすく整理するために使用してください。</t>
    <rPh sb="1" eb="3">
      <t>ケイサン</t>
    </rPh>
    <rPh sb="5" eb="7">
      <t>シヨウ</t>
    </rPh>
    <rPh sb="13" eb="15">
      <t>ニュウリョク</t>
    </rPh>
    <rPh sb="15" eb="17">
      <t>ナイヨウ</t>
    </rPh>
    <rPh sb="18" eb="19">
      <t>ワ</t>
    </rPh>
    <rPh sb="24" eb="26">
      <t>セイリ</t>
    </rPh>
    <rPh sb="31" eb="33">
      <t>シヨウ</t>
    </rPh>
    <phoneticPr fontId="2"/>
  </si>
  <si>
    <t>　自動で計算されるので、入力等は不要です。</t>
    <rPh sb="1" eb="3">
      <t>ジドウ</t>
    </rPh>
    <rPh sb="4" eb="6">
      <t>ケイサン</t>
    </rPh>
    <rPh sb="12" eb="14">
      <t>ニュウリョク</t>
    </rPh>
    <rPh sb="14" eb="15">
      <t>トウ</t>
    </rPh>
    <rPh sb="16" eb="18">
      <t>フヨウ</t>
    </rPh>
    <phoneticPr fontId="2"/>
  </si>
  <si>
    <t>１　はじめに</t>
    <phoneticPr fontId="2"/>
  </si>
  <si>
    <t>３　算定結果</t>
    <rPh sb="2" eb="4">
      <t>サンテイ</t>
    </rPh>
    <rPh sb="4" eb="6">
      <t>ケッカ</t>
    </rPh>
    <phoneticPr fontId="2"/>
  </si>
  <si>
    <t>①参加者の移動</t>
    <rPh sb="1" eb="4">
      <t>サンカシャ</t>
    </rPh>
    <rPh sb="5" eb="7">
      <t>イドウ</t>
    </rPh>
    <phoneticPr fontId="2"/>
  </si>
  <si>
    <t>②資機材の輸送等</t>
    <rPh sb="1" eb="4">
      <t>シキザイ</t>
    </rPh>
    <rPh sb="5" eb="7">
      <t>ユソウ</t>
    </rPh>
    <rPh sb="7" eb="8">
      <t>トウ</t>
    </rPh>
    <phoneticPr fontId="2"/>
  </si>
  <si>
    <t>③施設の利用</t>
    <rPh sb="1" eb="3">
      <t>シセツ</t>
    </rPh>
    <rPh sb="4" eb="6">
      <t>リヨウ</t>
    </rPh>
    <phoneticPr fontId="2"/>
  </si>
  <si>
    <t>④その他</t>
    <rPh sb="3" eb="4">
      <t>タ</t>
    </rPh>
    <phoneticPr fontId="2"/>
  </si>
  <si>
    <t>３　施設の利用状況</t>
    <rPh sb="2" eb="4">
      <t>シセツ</t>
    </rPh>
    <rPh sb="5" eb="7">
      <t>リヨウ</t>
    </rPh>
    <rPh sb="7" eb="9">
      <t>ジョウキョウ</t>
    </rPh>
    <phoneticPr fontId="2"/>
  </si>
  <si>
    <t>４　その他</t>
    <rPh sb="4" eb="5">
      <t>タ</t>
    </rPh>
    <phoneticPr fontId="2"/>
  </si>
  <si>
    <t>CO2排出行動</t>
    <rPh sb="3" eb="5">
      <t>ハイシュツ</t>
    </rPh>
    <rPh sb="5" eb="7">
      <t>コウドウ</t>
    </rPh>
    <phoneticPr fontId="2"/>
  </si>
  <si>
    <t>活動量</t>
    <rPh sb="0" eb="3">
      <t>カツドウリョウ</t>
    </rPh>
    <phoneticPr fontId="2"/>
  </si>
  <si>
    <t>温室効果ガス排出原単位
（ｔ-CO2/活動量1単位）</t>
    <rPh sb="0" eb="4">
      <t>オンシツコウカ</t>
    </rPh>
    <rPh sb="6" eb="8">
      <t>ハイシュツ</t>
    </rPh>
    <rPh sb="8" eb="11">
      <t>ゲンタンイ</t>
    </rPh>
    <rPh sb="19" eb="22">
      <t>カツドウリョウ</t>
    </rPh>
    <rPh sb="23" eb="25">
      <t>タンイ</t>
    </rPh>
    <phoneticPr fontId="2"/>
  </si>
  <si>
    <t>CO2排出量
（kg-CO2）</t>
    <rPh sb="3" eb="6">
      <t>ハイシュツリョウ</t>
    </rPh>
    <phoneticPr fontId="2"/>
  </si>
  <si>
    <t>tCO2/day</t>
    <phoneticPr fontId="2"/>
  </si>
  <si>
    <t>3　施設利用_計算用データ</t>
    <rPh sb="2" eb="4">
      <t>シセツ</t>
    </rPh>
    <rPh sb="4" eb="6">
      <t>リヨウ</t>
    </rPh>
    <rPh sb="7" eb="9">
      <t>ケイサン</t>
    </rPh>
    <rPh sb="9" eb="10">
      <t>ヨウ</t>
    </rPh>
    <phoneticPr fontId="2"/>
  </si>
  <si>
    <t>1，2　参加者の移動及び資機材の移動_計算用データ</t>
    <rPh sb="4" eb="7">
      <t>サンカシャ</t>
    </rPh>
    <rPh sb="8" eb="10">
      <t>イドウ</t>
    </rPh>
    <rPh sb="10" eb="11">
      <t>オヨ</t>
    </rPh>
    <rPh sb="12" eb="15">
      <t>シキザイ</t>
    </rPh>
    <rPh sb="16" eb="18">
      <t>イドウ</t>
    </rPh>
    <rPh sb="19" eb="21">
      <t>ケイサン</t>
    </rPh>
    <rPh sb="21" eb="22">
      <t>ヨウ</t>
    </rPh>
    <phoneticPr fontId="2"/>
  </si>
  <si>
    <t xml:space="preserve"> kgCO2</t>
    <phoneticPr fontId="2"/>
  </si>
  <si>
    <t>薄い赤色</t>
    <rPh sb="0" eb="1">
      <t>ウス</t>
    </rPh>
    <rPh sb="2" eb="3">
      <t>アカ</t>
    </rPh>
    <rPh sb="3" eb="4">
      <t>イロ</t>
    </rPh>
    <phoneticPr fontId="2"/>
  </si>
  <si>
    <t>白色</t>
    <rPh sb="0" eb="1">
      <t>シロ</t>
    </rPh>
    <rPh sb="1" eb="2">
      <t>イロ</t>
    </rPh>
    <phoneticPr fontId="2"/>
  </si>
  <si>
    <t>薄い灰色</t>
    <rPh sb="0" eb="1">
      <t>ウス</t>
    </rPh>
    <rPh sb="2" eb="4">
      <t>ハイイロ</t>
    </rPh>
    <phoneticPr fontId="2"/>
  </si>
  <si>
    <t>薄いオレンジ色</t>
    <rPh sb="0" eb="1">
      <t>ウス</t>
    </rPh>
    <rPh sb="6" eb="7">
      <t>イロ</t>
    </rPh>
    <phoneticPr fontId="2"/>
  </si>
  <si>
    <t>・算定結果は以下のとおりです。</t>
    <rPh sb="1" eb="3">
      <t>サンテイ</t>
    </rPh>
    <rPh sb="3" eb="5">
      <t>ケッカ</t>
    </rPh>
    <rPh sb="6" eb="8">
      <t>イカ</t>
    </rPh>
    <phoneticPr fontId="2"/>
  </si>
  <si>
    <t>※１：同じ種類の車両が複数台ある場合は、全ての車両の燃料消費量の合計（10台なら10台分合計の燃料消費量を入力する）</t>
    <rPh sb="3" eb="4">
      <t>オナ</t>
    </rPh>
    <rPh sb="5" eb="7">
      <t>シュルイ</t>
    </rPh>
    <rPh sb="8" eb="10">
      <t>シャリョウ</t>
    </rPh>
    <rPh sb="11" eb="13">
      <t>フクスウ</t>
    </rPh>
    <rPh sb="13" eb="14">
      <t>ダイ</t>
    </rPh>
    <rPh sb="16" eb="18">
      <t>バアイ</t>
    </rPh>
    <rPh sb="20" eb="21">
      <t>スベ</t>
    </rPh>
    <rPh sb="23" eb="25">
      <t>シャリョウ</t>
    </rPh>
    <rPh sb="26" eb="31">
      <t>ネンリョウショウヒリョウ</t>
    </rPh>
    <rPh sb="32" eb="34">
      <t>ゴウケイ</t>
    </rPh>
    <rPh sb="37" eb="38">
      <t>ダイ</t>
    </rPh>
    <rPh sb="42" eb="44">
      <t>ダイブン</t>
    </rPh>
    <rPh sb="44" eb="46">
      <t>ゴウケイ</t>
    </rPh>
    <rPh sb="47" eb="49">
      <t>ネンリョウ</t>
    </rPh>
    <rPh sb="49" eb="52">
      <t>ショウヒリョウ</t>
    </rPh>
    <rPh sb="53" eb="55">
      <t>ニュウリョク</t>
    </rPh>
    <phoneticPr fontId="2"/>
  </si>
  <si>
    <t>（２）燃料消費量が分からない場合　（走行距離と燃費から算定）</t>
    <rPh sb="3" eb="5">
      <t>ネンリョウ</t>
    </rPh>
    <rPh sb="5" eb="8">
      <t>ショウヒリョウ</t>
    </rPh>
    <rPh sb="9" eb="10">
      <t>ワ</t>
    </rPh>
    <rPh sb="14" eb="16">
      <t>バアイ</t>
    </rPh>
    <rPh sb="18" eb="20">
      <t>ソウコウ</t>
    </rPh>
    <rPh sb="20" eb="22">
      <t>キョリ</t>
    </rPh>
    <rPh sb="23" eb="25">
      <t>ネンピ</t>
    </rPh>
    <rPh sb="27" eb="29">
      <t>サンテイ</t>
    </rPh>
    <phoneticPr fontId="2"/>
  </si>
  <si>
    <t>（１）１日当たりの温室効果ガス排出量が分かる場合</t>
    <rPh sb="4" eb="5">
      <t>ニチ</t>
    </rPh>
    <rPh sb="5" eb="6">
      <t>ア</t>
    </rPh>
    <rPh sb="9" eb="13">
      <t>オンシツコウカ</t>
    </rPh>
    <rPh sb="15" eb="18">
      <t>ハイシュツリョウ</t>
    </rPh>
    <rPh sb="19" eb="20">
      <t>ワ</t>
    </rPh>
    <rPh sb="22" eb="24">
      <t>バアイ</t>
    </rPh>
    <phoneticPr fontId="2"/>
  </si>
  <si>
    <t>（２）１日当たりの温室効果ガス排出量が分からない場合</t>
    <rPh sb="4" eb="5">
      <t>ニチ</t>
    </rPh>
    <rPh sb="5" eb="6">
      <t>ア</t>
    </rPh>
    <rPh sb="9" eb="13">
      <t>オンシツコウカ</t>
    </rPh>
    <rPh sb="15" eb="18">
      <t>ハイシュツリョウ</t>
    </rPh>
    <rPh sb="19" eb="20">
      <t>ワ</t>
    </rPh>
    <rPh sb="24" eb="26">
      <t>バアイ</t>
    </rPh>
    <phoneticPr fontId="2"/>
  </si>
  <si>
    <t>国土交通省HP（2019年実績)</t>
    <rPh sb="0" eb="7">
      <t>コクドコウツウショウhp</t>
    </rPh>
    <rPh sb="12" eb="13">
      <t>ネン</t>
    </rPh>
    <rPh sb="13" eb="15">
      <t>ジッセキ</t>
    </rPh>
    <phoneticPr fontId="2"/>
  </si>
  <si>
    <t>概算距離（片道・数値のみ入力）</t>
    <rPh sb="5" eb="7">
      <t>カタミチ</t>
    </rPh>
    <rPh sb="8" eb="10">
      <t>スウチ</t>
    </rPh>
    <rPh sb="12" eb="14">
      <t>ニュウリョク</t>
    </rPh>
    <phoneticPr fontId="2"/>
  </si>
  <si>
    <t>https://www.mlit.go.jp/jidosha/content/001597633.pdf</t>
    <phoneticPr fontId="2"/>
  </si>
  <si>
    <t>https://car.watch.impress.co.jp/docs/news/693900.html</t>
    <phoneticPr fontId="2"/>
  </si>
  <si>
    <t>※ディーゼル車はガソリン車の燃費の1.25倍とした</t>
    <rPh sb="6" eb="7">
      <t>シャ</t>
    </rPh>
    <rPh sb="12" eb="13">
      <t>シャ</t>
    </rPh>
    <rPh sb="14" eb="16">
      <t>ネンピ</t>
    </rPh>
    <rPh sb="21" eb="22">
      <t>バイ</t>
    </rPh>
    <phoneticPr fontId="2"/>
  </si>
  <si>
    <t>https://www.55truck.com/journal/6.html</t>
    <phoneticPr fontId="2"/>
  </si>
  <si>
    <t>https://x-work.jp/journal/truck/9154</t>
  </si>
  <si>
    <t>小型中型大型トラック</t>
    <rPh sb="0" eb="2">
      <t>コガタ</t>
    </rPh>
    <rPh sb="2" eb="4">
      <t>チュウガタ</t>
    </rPh>
    <rPh sb="4" eb="6">
      <t>オオガタ</t>
    </rPh>
    <phoneticPr fontId="2"/>
  </si>
  <si>
    <t>※出典等</t>
    <rPh sb="1" eb="3">
      <t>シュッテン</t>
    </rPh>
    <rPh sb="3" eb="4">
      <t>トウ</t>
    </rPh>
    <phoneticPr fontId="2"/>
  </si>
  <si>
    <t>総合資源エネルギー調査会省エネルギー・新エネルギー分科会省エネルギー小委員会 自動車判断基準ワーキンググループ ・交通政策審議会陸上交通分科会自動車部会自動車燃費基準小委員会交通政策審議会陸上交通分科会自動車部会自動車燃費基準小委員会合同会議取りまとめ （乗用車燃費基準等　令和元
年 ６ 月 ２５ 日</t>
  </si>
  <si>
    <t>スポーツイベントの実施によるCO2排出量　算定シート</t>
    <rPh sb="9" eb="11">
      <t>ジッシ</t>
    </rPh>
    <rPh sb="17" eb="20">
      <t>ハイシュツリョウ</t>
    </rPh>
    <rPh sb="21" eb="23">
      <t>サンテイ</t>
    </rPh>
    <phoneticPr fontId="2"/>
  </si>
  <si>
    <t>　本ファイルは、スポーツイベントの脱炭素化に向けて、滋賀県が策定した「滋賀県スポーツイベントでのCO2ネットゼロに向けた手引き」に示されるレベル１の算定方法を取りまとめたものです。</t>
    <rPh sb="1" eb="2">
      <t>ホン</t>
    </rPh>
    <rPh sb="17" eb="18">
      <t>ダツ</t>
    </rPh>
    <rPh sb="18" eb="21">
      <t>タンソカ</t>
    </rPh>
    <rPh sb="22" eb="23">
      <t>ム</t>
    </rPh>
    <rPh sb="26" eb="29">
      <t>シガケン</t>
    </rPh>
    <rPh sb="30" eb="32">
      <t>サクテイ</t>
    </rPh>
    <rPh sb="57" eb="58">
      <t>ム</t>
    </rPh>
    <rPh sb="65" eb="66">
      <t>シメ</t>
    </rPh>
    <rPh sb="74" eb="76">
      <t>サンテイ</t>
    </rPh>
    <rPh sb="76" eb="78">
      <t>ホウホウ</t>
    </rPh>
    <rPh sb="79" eb="80">
      <t>ト</t>
    </rPh>
    <phoneticPr fontId="2"/>
  </si>
  <si>
    <t>＝ａ×２×ｂ</t>
    <phoneticPr fontId="2"/>
  </si>
  <si>
    <t>出発地</t>
    <rPh sb="0" eb="3">
      <t>シュッパツチ</t>
    </rPh>
    <phoneticPr fontId="2"/>
  </si>
  <si>
    <t>　計算シート「１参加者の移動」から「４その他」に人数等の数値を入力していただくと、排出量の合計がこのシートの下の「３　算定結果」に表示されます。（排出量の種類がイベントに該当しない場合は空白にしてください。）</t>
    <rPh sb="1" eb="3">
      <t>ケイサン</t>
    </rPh>
    <rPh sb="8" eb="11">
      <t>サンカシャ</t>
    </rPh>
    <rPh sb="12" eb="14">
      <t>イドウ</t>
    </rPh>
    <rPh sb="21" eb="22">
      <t>タ</t>
    </rPh>
    <rPh sb="24" eb="26">
      <t>ニンズウ</t>
    </rPh>
    <rPh sb="26" eb="27">
      <t>トウ</t>
    </rPh>
    <rPh sb="28" eb="30">
      <t>スウチ</t>
    </rPh>
    <rPh sb="31" eb="33">
      <t>ニュウリョク</t>
    </rPh>
    <rPh sb="41" eb="44">
      <t>ハイシュツリョウ</t>
    </rPh>
    <rPh sb="45" eb="47">
      <t>ゴウケイ</t>
    </rPh>
    <rPh sb="59" eb="61">
      <t>サンテイ</t>
    </rPh>
    <rPh sb="61" eb="63">
      <t>ケッカ</t>
    </rPh>
    <rPh sb="65" eb="67">
      <t>ヒョウジ</t>
    </rPh>
    <phoneticPr fontId="2"/>
  </si>
  <si>
    <t>２　計算シートへの入力方法</t>
    <rPh sb="2" eb="4">
      <t>ケイサン</t>
    </rPh>
    <rPh sb="9" eb="11">
      <t>ニュウリョク</t>
    </rPh>
    <rPh sb="11" eb="13">
      <t>ホウホウ</t>
    </rPh>
    <phoneticPr fontId="2"/>
  </si>
  <si>
    <t>・セルの色によって入力等のルールが異なります。以下を参考にしてください。</t>
    <rPh sb="4" eb="5">
      <t>イロ</t>
    </rPh>
    <rPh sb="9" eb="11">
      <t>ニュウリョク</t>
    </rPh>
    <rPh sb="11" eb="12">
      <t>トウ</t>
    </rPh>
    <rPh sb="17" eb="18">
      <t>コト</t>
    </rPh>
    <rPh sb="23" eb="25">
      <t>イカ</t>
    </rPh>
    <rPh sb="26" eb="28">
      <t>サンコウ</t>
    </rPh>
    <phoneticPr fontId="2"/>
  </si>
  <si>
    <r>
      <t>　セルに当てはまる数値を入力してください。</t>
    </r>
    <r>
      <rPr>
        <u/>
        <sz val="12"/>
        <color theme="1"/>
        <rFont val="游ゴシック"/>
        <family val="3"/>
        <charset val="128"/>
        <scheme val="minor"/>
      </rPr>
      <t>単位の入力は不要</t>
    </r>
    <r>
      <rPr>
        <sz val="12"/>
        <color theme="1"/>
        <rFont val="游ゴシック"/>
        <family val="2"/>
        <charset val="128"/>
        <scheme val="minor"/>
      </rPr>
      <t>です。</t>
    </r>
    <rPh sb="4" eb="5">
      <t>ア</t>
    </rPh>
    <rPh sb="9" eb="11">
      <t>スウチ</t>
    </rPh>
    <rPh sb="12" eb="14">
      <t>ニュウリョク</t>
    </rPh>
    <rPh sb="21" eb="23">
      <t>タンイ</t>
    </rPh>
    <rPh sb="24" eb="26">
      <t>ニュウリョク</t>
    </rPh>
    <rPh sb="27" eb="29">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</si>
</sst>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eneral&quot;km&quot;"/>
    <numFmt numFmtId="177" formatCode="General&quot; km&quot;"/>
    <numFmt numFmtId="178" formatCode="General\ &quot;gCO2/人・km&quot;"/>
    <numFmt numFmtId="179" formatCode="General\ &quot;kgCO2/台・km&quot;"/>
    <numFmt numFmtId="180" formatCode="#,##0.0\ &quot;kgCO2&quot;"/>
    <numFmt numFmtId="181" formatCode="General&quot;人&quot;"/>
    <numFmt numFmtId="182" formatCode="General&quot;台&quot;"/>
    <numFmt numFmtId="183" formatCode="General&quot; L&quot;"/>
    <numFmt numFmtId="184" formatCode="General\ &quot;kgCO2/L&quot;"/>
    <numFmt numFmtId="185" formatCode="#,##0.0;[Red]\-#,##0.0"/>
    <numFmt numFmtId="190" formatCode="#,##0.0_ "/>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游ゴシック"/>
      <family val="3"/>
      <charset val="128"/>
    </font>
    <font>
      <sz val="20"/>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u/>
      <sz val="11"/>
      <color theme="10"/>
      <name val="游ゴシック"/>
      <family val="2"/>
      <charset val="128"/>
      <scheme val="minor"/>
    </font>
    <font>
      <sz val="14"/>
      <color theme="1"/>
      <name val="游ゴシック"/>
      <family val="2"/>
      <charset val="128"/>
      <scheme val="minor"/>
    </font>
    <font>
      <sz val="10"/>
      <color theme="1"/>
      <name val="游ゴシック"/>
      <family val="3"/>
      <charset val="128"/>
    </font>
    <font>
      <sz val="11"/>
      <color rgb="FFFF0000"/>
      <name val="游ゴシック"/>
      <family val="2"/>
      <charset val="128"/>
      <scheme val="minor"/>
    </font>
    <font>
      <sz val="11"/>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u/>
      <sz val="12"/>
      <color theme="1"/>
      <name val="游ゴシック"/>
      <family val="3"/>
      <charset val="128"/>
      <scheme val="minor"/>
    </font>
    <font>
      <sz val="12"/>
      <name val="游ゴシック"/>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92D050"/>
        <bgColor indexed="64"/>
      </patternFill>
    </fill>
    <fill>
      <patternFill patternType="solid">
        <fgColor theme="5"/>
        <bgColor indexed="64"/>
      </patternFill>
    </fill>
    <fill>
      <patternFill patternType="solid">
        <fgColor theme="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5" tint="0.79998168889431442"/>
        <bgColor indexed="64"/>
      </patternFill>
    </fill>
  </fills>
  <borders count="2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style="mediumDashed">
        <color indexed="64"/>
      </right>
      <top/>
      <bottom style="medium">
        <color indexed="64"/>
      </bottom>
      <diagonal/>
    </border>
    <border>
      <left style="mediumDashed">
        <color indexed="64"/>
      </left>
      <right style="medium">
        <color indexed="64"/>
      </right>
      <top/>
      <bottom style="medium">
        <color indexed="64"/>
      </bottom>
      <diagonal/>
    </border>
    <border>
      <left/>
      <right/>
      <top style="thick">
        <color auto="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1" fillId="0" borderId="0">
      <alignment vertical="center"/>
    </xf>
    <xf numFmtId="38" fontId="11" fillId="0" borderId="0" applyFont="0" applyFill="0" applyBorder="0" applyAlignment="0" applyProtection="0">
      <alignment vertical="center"/>
    </xf>
  </cellStyleXfs>
  <cellXfs count="122">
    <xf numFmtId="0" fontId="0" fillId="0" borderId="0" xfId="0">
      <alignment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horizontal="right" vertical="center" wrapText="1"/>
    </xf>
    <xf numFmtId="0" fontId="3" fillId="0" borderId="5" xfId="0" applyFont="1" applyBorder="1" applyAlignment="1">
      <alignment horizontal="justify" vertical="center" wrapText="1"/>
    </xf>
    <xf numFmtId="0" fontId="3" fillId="0" borderId="0" xfId="0" applyFont="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right" vertical="center" wrapText="1"/>
    </xf>
    <xf numFmtId="0" fontId="3" fillId="3" borderId="2" xfId="0" applyFont="1" applyFill="1" applyBorder="1" applyAlignment="1">
      <alignment horizontal="center" vertical="center" wrapText="1"/>
    </xf>
    <xf numFmtId="0" fontId="4" fillId="0" borderId="0" xfId="0" applyFont="1">
      <alignment vertical="center"/>
    </xf>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0" fillId="6" borderId="6" xfId="0" applyFill="1" applyBorder="1" applyAlignment="1">
      <alignment horizontal="center" vertical="center"/>
    </xf>
    <xf numFmtId="0" fontId="5" fillId="0" borderId="0" xfId="0" applyFont="1">
      <alignment vertical="center"/>
    </xf>
    <xf numFmtId="0" fontId="0" fillId="0" borderId="5" xfId="0" applyBorder="1">
      <alignment vertical="center"/>
    </xf>
    <xf numFmtId="0" fontId="0" fillId="0" borderId="5" xfId="0" applyBorder="1" applyAlignment="1">
      <alignment vertical="center" wrapText="1"/>
    </xf>
    <xf numFmtId="0" fontId="0" fillId="0" borderId="8" xfId="0" applyBorder="1">
      <alignment vertical="center"/>
    </xf>
    <xf numFmtId="0" fontId="0" fillId="0" borderId="7" xfId="0" applyBorder="1">
      <alignment vertical="center"/>
    </xf>
    <xf numFmtId="40" fontId="0" fillId="0" borderId="7" xfId="1" applyNumberFormat="1" applyFont="1" applyBorder="1">
      <alignmen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6" borderId="3" xfId="0" applyFont="1" applyFill="1" applyBorder="1" applyAlignment="1">
      <alignment horizontal="center" vertical="center" wrapText="1"/>
    </xf>
    <xf numFmtId="176" fontId="3" fillId="6" borderId="4" xfId="0" applyNumberFormat="1" applyFont="1" applyFill="1" applyBorder="1" applyAlignment="1">
      <alignment horizontal="right" vertical="center" wrapText="1"/>
    </xf>
    <xf numFmtId="0" fontId="3" fillId="6" borderId="4" xfId="0" applyFont="1" applyFill="1" applyBorder="1" applyAlignment="1">
      <alignment horizontal="right" vertical="center" wrapText="1"/>
    </xf>
    <xf numFmtId="178" fontId="3" fillId="6" borderId="4" xfId="0" applyNumberFormat="1" applyFont="1" applyFill="1" applyBorder="1" applyAlignment="1">
      <alignment horizontal="right" vertical="center" wrapText="1"/>
    </xf>
    <xf numFmtId="180" fontId="3" fillId="6" borderId="4" xfId="0" applyNumberFormat="1" applyFont="1" applyFill="1" applyBorder="1" applyAlignment="1">
      <alignment horizontal="right" vertical="center" wrapText="1"/>
    </xf>
    <xf numFmtId="0" fontId="3" fillId="6" borderId="6" xfId="0" applyFont="1" applyFill="1" applyBorder="1" applyAlignment="1">
      <alignment horizontal="center" vertical="center" wrapText="1"/>
    </xf>
    <xf numFmtId="178" fontId="3" fillId="7" borderId="4" xfId="0" applyNumberFormat="1" applyFont="1" applyFill="1" applyBorder="1" applyAlignment="1">
      <alignment horizontal="right" vertical="center" wrapText="1"/>
    </xf>
    <xf numFmtId="180" fontId="3" fillId="7" borderId="4" xfId="0" applyNumberFormat="1" applyFont="1" applyFill="1" applyBorder="1" applyAlignment="1">
      <alignment horizontal="right" vertical="center" wrapText="1"/>
    </xf>
    <xf numFmtId="179" fontId="3" fillId="7" borderId="4" xfId="0" applyNumberFormat="1" applyFont="1" applyFill="1" applyBorder="1" applyAlignment="1">
      <alignment horizontal="right" vertical="center" wrapText="1"/>
    </xf>
    <xf numFmtId="0" fontId="3" fillId="7" borderId="4"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4" xfId="0" applyFont="1" applyFill="1" applyBorder="1" applyAlignment="1">
      <alignment horizontal="right" vertical="center" wrapText="1"/>
    </xf>
    <xf numFmtId="177" fontId="3" fillId="8" borderId="4" xfId="0" applyNumberFormat="1" applyFont="1" applyFill="1" applyBorder="1" applyAlignment="1">
      <alignment horizontal="right" vertical="center" wrapText="1"/>
    </xf>
    <xf numFmtId="176" fontId="3" fillId="8" borderId="4" xfId="0" applyNumberFormat="1" applyFont="1" applyFill="1" applyBorder="1" applyAlignment="1">
      <alignment horizontal="right" vertical="center" wrapText="1"/>
    </xf>
    <xf numFmtId="181" fontId="3" fillId="8" borderId="4" xfId="0" applyNumberFormat="1" applyFont="1" applyFill="1" applyBorder="1" applyAlignment="1">
      <alignment horizontal="right" vertical="center" wrapText="1"/>
    </xf>
    <xf numFmtId="181" fontId="3" fillId="8" borderId="6"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4" xfId="0" quotePrefix="1" applyFont="1" applyFill="1" applyBorder="1" applyAlignment="1">
      <alignment horizontal="center" vertical="center" wrapText="1"/>
    </xf>
    <xf numFmtId="183" fontId="3" fillId="8" borderId="4" xfId="0" applyNumberFormat="1" applyFont="1" applyFill="1" applyBorder="1" applyAlignment="1">
      <alignment horizontal="right" vertical="center" wrapText="1"/>
    </xf>
    <xf numFmtId="184" fontId="3" fillId="7" borderId="4" xfId="0" applyNumberFormat="1" applyFont="1" applyFill="1" applyBorder="1" applyAlignment="1">
      <alignment horizontal="right" vertical="center" wrapText="1"/>
    </xf>
    <xf numFmtId="0" fontId="6" fillId="0" borderId="0" xfId="0" applyFont="1">
      <alignment vertical="center"/>
    </xf>
    <xf numFmtId="177" fontId="3" fillId="7" borderId="4" xfId="0" applyNumberFormat="1" applyFont="1" applyFill="1" applyBorder="1" applyAlignment="1">
      <alignment horizontal="right" vertical="center" wrapText="1"/>
    </xf>
    <xf numFmtId="182" fontId="3" fillId="8" borderId="4" xfId="0" applyNumberFormat="1" applyFont="1" applyFill="1" applyBorder="1" applyAlignment="1">
      <alignment horizontal="right" vertical="center" wrapText="1"/>
    </xf>
    <xf numFmtId="182" fontId="3" fillId="8" borderId="6" xfId="0" applyNumberFormat="1" applyFont="1" applyFill="1" applyBorder="1" applyAlignment="1">
      <alignment horizontal="right" vertical="center" wrapText="1"/>
    </xf>
    <xf numFmtId="185" fontId="0" fillId="0" borderId="0" xfId="1" applyNumberFormat="1" applyFont="1">
      <alignment vertical="center"/>
    </xf>
    <xf numFmtId="0" fontId="3" fillId="5" borderId="1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0" borderId="0" xfId="0" applyAlignment="1">
      <alignment vertical="center" wrapText="1"/>
    </xf>
    <xf numFmtId="0" fontId="7" fillId="0" borderId="0" xfId="2">
      <alignment vertical="center"/>
    </xf>
    <xf numFmtId="0" fontId="8" fillId="0" borderId="0" xfId="0" applyFont="1">
      <alignment vertical="center"/>
    </xf>
    <xf numFmtId="184" fontId="3" fillId="7" borderId="6"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8" borderId="13" xfId="0" applyFont="1" applyFill="1" applyBorder="1" applyAlignment="1">
      <alignment horizontal="right" vertical="center" wrapText="1"/>
    </xf>
    <xf numFmtId="0" fontId="3" fillId="0" borderId="14" xfId="0" applyFont="1" applyBorder="1" applyAlignment="1">
      <alignment horizontal="right" vertical="center" wrapText="1"/>
    </xf>
    <xf numFmtId="0" fontId="0" fillId="6" borderId="11" xfId="0" applyFill="1" applyBorder="1" applyAlignment="1">
      <alignment horizontal="center" vertical="center"/>
    </xf>
    <xf numFmtId="0" fontId="0" fillId="6" borderId="12" xfId="0" applyFill="1" applyBorder="1" applyAlignment="1">
      <alignment horizontal="center" vertical="center"/>
    </xf>
    <xf numFmtId="0" fontId="9" fillId="2" borderId="6" xfId="0" applyFont="1" applyFill="1" applyBorder="1" applyAlignment="1">
      <alignment horizontal="center" vertical="center" wrapText="1"/>
    </xf>
    <xf numFmtId="183" fontId="9" fillId="8" borderId="6" xfId="0" applyNumberFormat="1" applyFont="1" applyFill="1" applyBorder="1" applyAlignment="1">
      <alignment horizontal="center" vertical="center" wrapText="1"/>
    </xf>
    <xf numFmtId="0" fontId="9" fillId="0" borderId="6" xfId="0" applyFont="1" applyBorder="1" applyAlignment="1">
      <alignment horizontal="center" vertical="center" wrapText="1"/>
    </xf>
    <xf numFmtId="180" fontId="3" fillId="7" borderId="2" xfId="0" applyNumberFormat="1" applyFont="1" applyFill="1" applyBorder="1" applyAlignment="1">
      <alignment horizontal="right" vertical="center" wrapText="1"/>
    </xf>
    <xf numFmtId="0" fontId="0" fillId="7" borderId="6" xfId="0" applyFill="1" applyBorder="1" applyAlignment="1">
      <alignment horizontal="center" vertical="center"/>
    </xf>
    <xf numFmtId="0" fontId="10" fillId="0" borderId="7" xfId="0" applyFont="1" applyBorder="1">
      <alignment vertical="center"/>
    </xf>
    <xf numFmtId="0" fontId="3" fillId="0" borderId="0" xfId="0" applyFont="1" applyAlignment="1">
      <alignment horizontal="justify" vertical="center" wrapText="1"/>
    </xf>
    <xf numFmtId="40" fontId="0" fillId="0" borderId="0" xfId="1" applyNumberFormat="1" applyFont="1" applyBorder="1">
      <alignment vertical="center"/>
    </xf>
    <xf numFmtId="0" fontId="3" fillId="0" borderId="5" xfId="0" applyFont="1" applyBorder="1" applyAlignment="1">
      <alignment horizontal="center" vertical="center" wrapText="1"/>
    </xf>
    <xf numFmtId="0" fontId="3" fillId="0" borderId="0" xfId="0" applyFont="1" applyFill="1" applyBorder="1" applyAlignment="1">
      <alignment horizontal="justify" vertical="center" wrapText="1"/>
    </xf>
    <xf numFmtId="40" fontId="0" fillId="0" borderId="7" xfId="1" applyNumberFormat="1" applyFont="1" applyBorder="1" applyAlignment="1">
      <alignment horizontal="center" vertical="center"/>
    </xf>
    <xf numFmtId="0" fontId="3" fillId="6" borderId="19"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9" xfId="0" applyFont="1" applyFill="1" applyBorder="1" applyAlignment="1">
      <alignment horizontal="left" vertical="center" wrapText="1" indent="2"/>
    </xf>
    <xf numFmtId="0" fontId="3" fillId="2" borderId="20" xfId="0" applyFont="1" applyFill="1" applyBorder="1" applyAlignment="1">
      <alignment horizontal="left" vertical="center" wrapText="1" indent="2"/>
    </xf>
    <xf numFmtId="0" fontId="3" fillId="2" borderId="2" xfId="0" applyFont="1" applyFill="1" applyBorder="1" applyAlignment="1">
      <alignment horizontal="left" vertical="center" wrapText="1" indent="2"/>
    </xf>
    <xf numFmtId="0" fontId="3" fillId="6" borderId="20"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3" fillId="8" borderId="20"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0" fillId="6" borderId="2" xfId="0" applyFill="1" applyBorder="1" applyAlignment="1">
      <alignment horizontal="center" vertical="center"/>
    </xf>
    <xf numFmtId="0" fontId="0" fillId="7" borderId="19" xfId="0" applyFill="1" applyBorder="1" applyAlignment="1">
      <alignment horizontal="center" vertical="center"/>
    </xf>
    <xf numFmtId="0" fontId="0" fillId="7" borderId="2" xfId="0" applyFill="1" applyBorder="1" applyAlignment="1">
      <alignment horizontal="center"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12" fillId="0" borderId="0" xfId="0" applyFont="1" applyAlignment="1">
      <alignment vertical="center" wrapText="1"/>
    </xf>
    <xf numFmtId="0" fontId="6" fillId="0" borderId="0" xfId="0" applyFont="1" applyAlignment="1">
      <alignment vertical="center" wrapText="1"/>
    </xf>
    <xf numFmtId="0" fontId="12" fillId="0" borderId="15" xfId="0" applyFont="1" applyBorder="1">
      <alignment vertical="center"/>
    </xf>
    <xf numFmtId="190" fontId="13" fillId="0" borderId="0" xfId="0" applyNumberFormat="1" applyFont="1">
      <alignment vertical="center"/>
    </xf>
    <xf numFmtId="190" fontId="13" fillId="0" borderId="0" xfId="1" applyNumberFormat="1" applyFont="1">
      <alignment vertical="center"/>
    </xf>
    <xf numFmtId="190" fontId="12" fillId="0" borderId="0" xfId="0" applyNumberFormat="1" applyFont="1">
      <alignment vertical="center"/>
    </xf>
    <xf numFmtId="190" fontId="13" fillId="0" borderId="15" xfId="0" applyNumberFormat="1" applyFont="1" applyBorder="1">
      <alignment vertical="center"/>
    </xf>
    <xf numFmtId="0" fontId="14" fillId="0" borderId="0" xfId="0" applyFont="1">
      <alignment vertical="center"/>
    </xf>
    <xf numFmtId="0" fontId="16" fillId="0" borderId="3" xfId="0" applyFont="1" applyBorder="1" applyAlignment="1">
      <alignment horizontal="center" vertical="center" wrapText="1"/>
    </xf>
    <xf numFmtId="0" fontId="8" fillId="0" borderId="0" xfId="0" applyFont="1" applyAlignment="1">
      <alignment horizontal="centerContinuous" vertical="center"/>
    </xf>
  </cellXfs>
  <cellStyles count="5">
    <cellStyle name="ハイパーリンク" xfId="2" builtinId="8"/>
    <cellStyle name="桁区切り" xfId="1" builtinId="6"/>
    <cellStyle name="桁区切り 2" xfId="4" xr:uid="{A4871330-0053-41B1-A922-ED82BA12BA4C}"/>
    <cellStyle name="標準" xfId="0" builtinId="0"/>
    <cellStyle name="標準 2" xfId="3" xr:uid="{A7CF7EC4-E62C-4B85-8D92-D3D0074424B3}"/>
  </cellStyles>
  <dxfs count="2">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226785</xdr:colOff>
      <xdr:row>60</xdr:row>
      <xdr:rowOff>63500</xdr:rowOff>
    </xdr:from>
    <xdr:to>
      <xdr:col>9</xdr:col>
      <xdr:colOff>634504</xdr:colOff>
      <xdr:row>84</xdr:row>
      <xdr:rowOff>119815</xdr:rowOff>
    </xdr:to>
    <xdr:pic>
      <xdr:nvPicPr>
        <xdr:cNvPr id="4" name="図 3">
          <a:extLst>
            <a:ext uri="{FF2B5EF4-FFF2-40B4-BE49-F238E27FC236}">
              <a16:creationId xmlns:a16="http://schemas.microsoft.com/office/drawing/2014/main" id="{1E46EC1C-B652-6BC0-05AE-882277011B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237856" y="12074071"/>
          <a:ext cx="7772400" cy="549917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car.watch.impress.co.jp/docs/news/693900.html" TargetMode="External"/><Relationship Id="rId2" Type="http://schemas.openxmlformats.org/officeDocument/2006/relationships/hyperlink" Target="https://www.mlit.go.jp/jidosha/content/001597633.pdf" TargetMode="External"/><Relationship Id="rId1" Type="http://schemas.openxmlformats.org/officeDocument/2006/relationships/hyperlink" Target="https://jta.or.jp/ippan/hayawakari/14-sonota.html" TargetMode="External"/><Relationship Id="rId5" Type="http://schemas.openxmlformats.org/officeDocument/2006/relationships/drawing" Target="../drawings/drawing1.xml"/><Relationship Id="rId4" Type="http://schemas.openxmlformats.org/officeDocument/2006/relationships/hyperlink" Target="https://www.55truck.com/journal/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01AD8-6ABF-411C-9D1E-33D70B538B58}">
  <dimension ref="A2:M29"/>
  <sheetViews>
    <sheetView tabSelected="1" workbookViewId="0">
      <selection activeCell="B2" sqref="B2"/>
    </sheetView>
  </sheetViews>
  <sheetFormatPr defaultRowHeight="18.75" x14ac:dyDescent="0.4"/>
  <cols>
    <col min="2" max="2" width="14.25" customWidth="1"/>
    <col min="4" max="4" width="10.125" customWidth="1"/>
  </cols>
  <sheetData>
    <row r="2" spans="1:13" ht="24" x14ac:dyDescent="0.4">
      <c r="B2" s="121"/>
      <c r="C2" s="111"/>
      <c r="D2" s="111"/>
      <c r="E2" s="111"/>
      <c r="F2" s="111"/>
      <c r="G2" s="111"/>
      <c r="H2" s="111"/>
      <c r="I2" s="111"/>
      <c r="J2" s="111"/>
      <c r="K2" s="111"/>
    </row>
    <row r="3" spans="1:13" ht="33" x14ac:dyDescent="0.4">
      <c r="B3" s="110" t="s">
        <v>130</v>
      </c>
      <c r="C3" s="111"/>
      <c r="D3" s="111"/>
      <c r="E3" s="111"/>
      <c r="F3" s="111"/>
      <c r="G3" s="111"/>
      <c r="H3" s="111"/>
      <c r="I3" s="111"/>
      <c r="J3" s="111"/>
      <c r="K3" s="111"/>
    </row>
    <row r="4" spans="1:13" ht="24" customHeight="1" x14ac:dyDescent="0.4"/>
    <row r="5" spans="1:13" ht="24" x14ac:dyDescent="0.4">
      <c r="B5" s="119" t="s">
        <v>95</v>
      </c>
    </row>
    <row r="6" spans="1:13" ht="42" customHeight="1" x14ac:dyDescent="0.4">
      <c r="A6" s="58"/>
      <c r="B6" s="112" t="s">
        <v>131</v>
      </c>
      <c r="C6" s="112"/>
      <c r="D6" s="112"/>
      <c r="E6" s="112"/>
      <c r="F6" s="112"/>
      <c r="G6" s="112"/>
      <c r="H6" s="112"/>
      <c r="I6" s="112"/>
      <c r="J6" s="112"/>
      <c r="K6" s="112"/>
      <c r="L6" s="58"/>
      <c r="M6" s="58"/>
    </row>
    <row r="7" spans="1:13" ht="56.25" customHeight="1" x14ac:dyDescent="0.4">
      <c r="A7" s="58"/>
      <c r="B7" s="113" t="s">
        <v>134</v>
      </c>
      <c r="C7" s="112"/>
      <c r="D7" s="112"/>
      <c r="E7" s="112"/>
      <c r="F7" s="112"/>
      <c r="G7" s="112"/>
      <c r="H7" s="112"/>
      <c r="I7" s="112"/>
      <c r="J7" s="112"/>
      <c r="K7" s="112"/>
      <c r="L7" s="58"/>
      <c r="M7" s="58"/>
    </row>
    <row r="8" spans="1:13" ht="42" customHeight="1" x14ac:dyDescent="0.4">
      <c r="A8" s="58"/>
      <c r="B8" s="58"/>
      <c r="C8" s="58"/>
      <c r="D8" s="58"/>
      <c r="E8" s="58"/>
      <c r="F8" s="58"/>
      <c r="G8" s="58"/>
      <c r="H8" s="58"/>
      <c r="I8" s="58"/>
      <c r="J8" s="58"/>
      <c r="K8" s="58"/>
      <c r="L8" s="58"/>
      <c r="M8" s="58"/>
    </row>
    <row r="9" spans="1:13" ht="24" x14ac:dyDescent="0.4">
      <c r="B9" s="119" t="s">
        <v>135</v>
      </c>
    </row>
    <row r="10" spans="1:13" ht="19.5" x14ac:dyDescent="0.4">
      <c r="B10" s="51" t="s">
        <v>136</v>
      </c>
    </row>
    <row r="11" spans="1:13" ht="11.65" customHeight="1" thickBot="1" x14ac:dyDescent="0.45">
      <c r="B11" s="60"/>
    </row>
    <row r="12" spans="1:13" ht="20.65" customHeight="1" thickBot="1" x14ac:dyDescent="0.45">
      <c r="B12" s="70" t="s">
        <v>114</v>
      </c>
      <c r="C12" s="51" t="s">
        <v>92</v>
      </c>
    </row>
    <row r="13" spans="1:13" ht="11.65" customHeight="1" thickBot="1" x14ac:dyDescent="0.45">
      <c r="B13" s="60"/>
    </row>
    <row r="14" spans="1:13" ht="20.65" customHeight="1" thickBot="1" x14ac:dyDescent="0.45">
      <c r="B14" s="71" t="s">
        <v>111</v>
      </c>
      <c r="C14" s="51" t="s">
        <v>137</v>
      </c>
    </row>
    <row r="15" spans="1:13" ht="11.65" customHeight="1" thickBot="1" x14ac:dyDescent="0.45">
      <c r="B15" s="60"/>
    </row>
    <row r="16" spans="1:13" ht="20.65" customHeight="1" thickBot="1" x14ac:dyDescent="0.45">
      <c r="B16" s="72" t="s">
        <v>112</v>
      </c>
      <c r="C16" s="51" t="s">
        <v>93</v>
      </c>
    </row>
    <row r="17" spans="2:5" ht="11.65" customHeight="1" thickBot="1" x14ac:dyDescent="0.45">
      <c r="B17" s="60"/>
    </row>
    <row r="18" spans="2:5" ht="19.899999999999999" customHeight="1" thickBot="1" x14ac:dyDescent="0.45">
      <c r="B18" s="61" t="s">
        <v>113</v>
      </c>
      <c r="C18" s="51" t="s">
        <v>94</v>
      </c>
    </row>
    <row r="19" spans="2:5" ht="11.65" customHeight="1" x14ac:dyDescent="0.4">
      <c r="B19" s="60"/>
    </row>
    <row r="20" spans="2:5" ht="42" customHeight="1" x14ac:dyDescent="0.4">
      <c r="B20" s="60"/>
    </row>
    <row r="21" spans="2:5" ht="24" x14ac:dyDescent="0.4">
      <c r="B21" s="119" t="s">
        <v>96</v>
      </c>
    </row>
    <row r="22" spans="2:5" ht="24.4" customHeight="1" x14ac:dyDescent="0.4">
      <c r="B22" s="51" t="s">
        <v>115</v>
      </c>
    </row>
    <row r="23" spans="2:5" ht="9" customHeight="1" x14ac:dyDescent="0.4"/>
    <row r="24" spans="2:5" ht="24" customHeight="1" x14ac:dyDescent="0.4">
      <c r="B24" s="51" t="s">
        <v>97</v>
      </c>
      <c r="C24" s="51"/>
      <c r="D24" s="115">
        <f>'１参加者の移動'!H44</f>
        <v>0</v>
      </c>
      <c r="E24" s="51" t="s">
        <v>110</v>
      </c>
    </row>
    <row r="25" spans="2:5" ht="24" customHeight="1" x14ac:dyDescent="0.4">
      <c r="B25" s="51" t="s">
        <v>98</v>
      </c>
      <c r="C25" s="51"/>
      <c r="D25" s="115">
        <f>'２資機材の輸送等'!H30</f>
        <v>0</v>
      </c>
      <c r="E25" s="51" t="s">
        <v>110</v>
      </c>
    </row>
    <row r="26" spans="2:5" ht="24" customHeight="1" x14ac:dyDescent="0.4">
      <c r="B26" s="51" t="s">
        <v>99</v>
      </c>
      <c r="C26" s="51"/>
      <c r="D26" s="116">
        <f ca="1">'３施設の利用'!$J$43</f>
        <v>0</v>
      </c>
      <c r="E26" s="51" t="s">
        <v>110</v>
      </c>
    </row>
    <row r="27" spans="2:5" ht="24" customHeight="1" x14ac:dyDescent="0.4">
      <c r="B27" s="51" t="s">
        <v>100</v>
      </c>
      <c r="C27" s="51"/>
      <c r="D27" s="115">
        <f ca="1">'４その他'!H18</f>
        <v>0</v>
      </c>
      <c r="E27" s="51" t="s">
        <v>110</v>
      </c>
    </row>
    <row r="28" spans="2:5" ht="9" customHeight="1" thickBot="1" x14ac:dyDescent="0.45">
      <c r="B28" s="51"/>
      <c r="C28" s="51"/>
      <c r="D28" s="117"/>
      <c r="E28" s="51"/>
    </row>
    <row r="29" spans="2:5" ht="24" customHeight="1" thickTop="1" x14ac:dyDescent="0.4">
      <c r="B29" s="114" t="s">
        <v>20</v>
      </c>
      <c r="C29" s="114"/>
      <c r="D29" s="118">
        <f ca="1">SUM(D24:D27)</f>
        <v>0</v>
      </c>
      <c r="E29" s="114" t="s">
        <v>110</v>
      </c>
    </row>
  </sheetData>
  <mergeCells count="2">
    <mergeCell ref="B6:K6"/>
    <mergeCell ref="B7:K7"/>
  </mergeCells>
  <phoneticPr fontId="2"/>
  <pageMargins left="0.31496062992125984" right="0.31496062992125984" top="0.74803149606299213" bottom="0.74803149606299213" header="0.31496062992125984" footer="0.31496062992125984"/>
  <pageSetup paperSize="9" scale="7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5EEA1-A630-4702-8724-D1C3C95165B1}">
  <dimension ref="A2:H44"/>
  <sheetViews>
    <sheetView topLeftCell="A19" zoomScaleNormal="100" workbookViewId="0">
      <selection activeCell="D30" sqref="D30"/>
    </sheetView>
  </sheetViews>
  <sheetFormatPr defaultRowHeight="18.75" x14ac:dyDescent="0.4"/>
  <cols>
    <col min="2" max="2" width="22" customWidth="1"/>
    <col min="3" max="3" width="18.125" customWidth="1"/>
    <col min="4" max="4" width="26.75" customWidth="1"/>
    <col min="5" max="8" width="21.25" customWidth="1"/>
    <col min="11" max="11" width="21.25" customWidth="1"/>
    <col min="12" max="12" width="14.625" customWidth="1"/>
    <col min="14" max="14" width="25.25" customWidth="1"/>
    <col min="18" max="18" width="11.75" bestFit="1" customWidth="1"/>
    <col min="20" max="20" width="13" customWidth="1"/>
  </cols>
  <sheetData>
    <row r="2" spans="1:8" ht="33" x14ac:dyDescent="0.4">
      <c r="A2" s="10" t="s">
        <v>26</v>
      </c>
    </row>
    <row r="4" spans="1:8" ht="26.25" thickBot="1" x14ac:dyDescent="0.45">
      <c r="A4" s="14" t="s">
        <v>34</v>
      </c>
      <c r="G4" t="s">
        <v>33</v>
      </c>
    </row>
    <row r="5" spans="1:8" ht="39" x14ac:dyDescent="0.4">
      <c r="A5" s="56" t="s">
        <v>0</v>
      </c>
      <c r="B5" s="43" t="s">
        <v>133</v>
      </c>
      <c r="C5" s="43" t="s">
        <v>121</v>
      </c>
      <c r="D5" s="41" t="s">
        <v>31</v>
      </c>
      <c r="E5" s="43" t="s">
        <v>69</v>
      </c>
      <c r="F5" s="46" t="s">
        <v>78</v>
      </c>
      <c r="G5" s="46" t="s">
        <v>32</v>
      </c>
      <c r="H5" s="46" t="s">
        <v>81</v>
      </c>
    </row>
    <row r="6" spans="1:8" ht="20.25" thickBot="1" x14ac:dyDescent="0.45">
      <c r="A6" s="57"/>
      <c r="B6" s="45"/>
      <c r="C6" s="44" t="s">
        <v>57</v>
      </c>
      <c r="D6" s="42"/>
      <c r="E6" s="44" t="s">
        <v>58</v>
      </c>
      <c r="F6" s="47" t="s">
        <v>79</v>
      </c>
      <c r="G6" s="47" t="s">
        <v>59</v>
      </c>
      <c r="H6" s="48" t="s">
        <v>80</v>
      </c>
    </row>
    <row r="7" spans="1:8" ht="20.25" thickBot="1" x14ac:dyDescent="0.45">
      <c r="A7" s="34">
        <v>1</v>
      </c>
      <c r="B7" s="120"/>
      <c r="C7" s="37"/>
      <c r="D7" s="7"/>
      <c r="E7" s="39"/>
      <c r="F7" s="52">
        <f>C7*2</f>
        <v>0</v>
      </c>
      <c r="G7" s="29" t="str">
        <f>IFERROR(VLOOKUP(D7,計算用データ!$B$21:$C$23,2,FALSE),"")</f>
        <v/>
      </c>
      <c r="H7" s="30" t="str">
        <f>IFERROR(G7*E7*F7/1000,"")</f>
        <v/>
      </c>
    </row>
    <row r="8" spans="1:8" ht="20.25" thickBot="1" x14ac:dyDescent="0.45">
      <c r="A8" s="34">
        <v>2</v>
      </c>
      <c r="B8" s="2"/>
      <c r="C8" s="37"/>
      <c r="D8" s="7"/>
      <c r="E8" s="40"/>
      <c r="F8" s="52">
        <f t="shared" ref="F8:F12" si="0">C8*2</f>
        <v>0</v>
      </c>
      <c r="G8" s="29" t="str">
        <f>IFERROR(VLOOKUP(D8,計算用データ!$B$21:$C$23,2,FALSE),"")</f>
        <v/>
      </c>
      <c r="H8" s="30" t="str">
        <f t="shared" ref="H8:H12" si="1">IFERROR(G8*E8*F8/1000,"")</f>
        <v/>
      </c>
    </row>
    <row r="9" spans="1:8" ht="20.25" thickBot="1" x14ac:dyDescent="0.45">
      <c r="A9" s="34">
        <v>3</v>
      </c>
      <c r="B9" s="2"/>
      <c r="C9" s="37"/>
      <c r="D9" s="7"/>
      <c r="E9" s="40"/>
      <c r="F9" s="52">
        <f t="shared" si="0"/>
        <v>0</v>
      </c>
      <c r="G9" s="29" t="str">
        <f>IFERROR(VLOOKUP(D9,計算用データ!$B$21:$C$23,2,FALSE),"")</f>
        <v/>
      </c>
      <c r="H9" s="30" t="str">
        <f t="shared" si="1"/>
        <v/>
      </c>
    </row>
    <row r="10" spans="1:8" ht="20.25" thickBot="1" x14ac:dyDescent="0.45">
      <c r="A10" s="34">
        <v>4</v>
      </c>
      <c r="B10" s="2"/>
      <c r="C10" s="38"/>
      <c r="D10" s="7"/>
      <c r="E10" s="39"/>
      <c r="F10" s="52">
        <f t="shared" si="0"/>
        <v>0</v>
      </c>
      <c r="G10" s="29" t="str">
        <f>IFERROR(VLOOKUP(D10,計算用データ!$B$21:$C$23,2,FALSE),"")</f>
        <v/>
      </c>
      <c r="H10" s="30" t="str">
        <f t="shared" si="1"/>
        <v/>
      </c>
    </row>
    <row r="11" spans="1:8" ht="20.25" thickBot="1" x14ac:dyDescent="0.45">
      <c r="A11" s="34">
        <v>5</v>
      </c>
      <c r="B11" s="2"/>
      <c r="C11" s="38"/>
      <c r="D11" s="7"/>
      <c r="E11" s="39"/>
      <c r="F11" s="52">
        <f t="shared" si="0"/>
        <v>0</v>
      </c>
      <c r="G11" s="29" t="str">
        <f>IFERROR(VLOOKUP(D11,計算用データ!$B$21:$C$23,2,FALSE),"")</f>
        <v/>
      </c>
      <c r="H11" s="30" t="str">
        <f t="shared" si="1"/>
        <v/>
      </c>
    </row>
    <row r="12" spans="1:8" ht="20.25" thickBot="1" x14ac:dyDescent="0.45">
      <c r="A12" s="34">
        <v>6</v>
      </c>
      <c r="B12" s="2"/>
      <c r="C12" s="38"/>
      <c r="D12" s="7"/>
      <c r="E12" s="39"/>
      <c r="F12" s="52">
        <f t="shared" si="0"/>
        <v>0</v>
      </c>
      <c r="G12" s="29" t="str">
        <f>IFERROR(VLOOKUP(D12,計算用データ!$B$21:$C$23,2,FALSE),"")</f>
        <v/>
      </c>
      <c r="H12" s="30" t="str">
        <f t="shared" si="1"/>
        <v/>
      </c>
    </row>
    <row r="13" spans="1:8" ht="20.25" thickBot="1" x14ac:dyDescent="0.45">
      <c r="A13" s="23" t="s">
        <v>53</v>
      </c>
      <c r="B13" s="23"/>
      <c r="C13" s="24"/>
      <c r="D13" s="25"/>
      <c r="E13" s="25"/>
      <c r="F13" s="26"/>
      <c r="G13" s="26"/>
      <c r="H13" s="27">
        <f>SUM(H7:H12)</f>
        <v>0</v>
      </c>
    </row>
    <row r="17" spans="1:8" ht="25.5" x14ac:dyDescent="0.4">
      <c r="A17" s="14" t="s">
        <v>35</v>
      </c>
    </row>
    <row r="18" spans="1:8" ht="26.25" thickBot="1" x14ac:dyDescent="0.45">
      <c r="A18" s="14" t="s">
        <v>72</v>
      </c>
    </row>
    <row r="19" spans="1:8" ht="19.5" x14ac:dyDescent="0.4">
      <c r="A19" s="56" t="s">
        <v>0</v>
      </c>
      <c r="B19" s="43" t="s">
        <v>133</v>
      </c>
      <c r="C19" s="43" t="s">
        <v>76</v>
      </c>
      <c r="D19" s="83" t="s">
        <v>36</v>
      </c>
      <c r="E19" s="84"/>
      <c r="F19" s="46" t="s">
        <v>78</v>
      </c>
      <c r="G19" s="46" t="s">
        <v>32</v>
      </c>
      <c r="H19" s="46" t="s">
        <v>81</v>
      </c>
    </row>
    <row r="20" spans="1:8" ht="20.25" thickBot="1" x14ac:dyDescent="0.45">
      <c r="A20" s="57"/>
      <c r="B20" s="45"/>
      <c r="C20" s="44" t="s">
        <v>57</v>
      </c>
      <c r="D20" s="85"/>
      <c r="E20" s="86"/>
      <c r="F20" s="47" t="s">
        <v>79</v>
      </c>
      <c r="G20" s="47" t="s">
        <v>58</v>
      </c>
      <c r="H20" s="48" t="s">
        <v>132</v>
      </c>
    </row>
    <row r="21" spans="1:8" ht="20.25" thickBot="1" x14ac:dyDescent="0.45">
      <c r="A21" s="34">
        <v>1</v>
      </c>
      <c r="B21" s="120"/>
      <c r="C21" s="49"/>
      <c r="D21" s="87"/>
      <c r="E21" s="88"/>
      <c r="F21" s="52">
        <f>C21*2</f>
        <v>0</v>
      </c>
      <c r="G21" s="50" t="str">
        <f>IFERROR(VLOOKUP(D21,計算用データ!$B$30:$H$43,4,FALSE),"")</f>
        <v/>
      </c>
      <c r="H21" s="30" t="str">
        <f>IFERROR(G21*F21,"")</f>
        <v/>
      </c>
    </row>
    <row r="22" spans="1:8" ht="20.25" thickBot="1" x14ac:dyDescent="0.45">
      <c r="A22" s="34">
        <v>2</v>
      </c>
      <c r="B22" s="2"/>
      <c r="C22" s="49"/>
      <c r="D22" s="87"/>
      <c r="E22" s="88"/>
      <c r="F22" s="52">
        <f t="shared" ref="F22:F26" si="2">C22*2</f>
        <v>0</v>
      </c>
      <c r="G22" s="50" t="str">
        <f>IFERROR(VLOOKUP(D22,計算用データ!$B$30:$H$43,4,FALSE),"")</f>
        <v/>
      </c>
      <c r="H22" s="30" t="str">
        <f t="shared" ref="H22:H26" si="3">IFERROR(G22*F22,"")</f>
        <v/>
      </c>
    </row>
    <row r="23" spans="1:8" ht="20.25" thickBot="1" x14ac:dyDescent="0.45">
      <c r="A23" s="34">
        <v>3</v>
      </c>
      <c r="B23" s="2"/>
      <c r="C23" s="49"/>
      <c r="D23" s="87"/>
      <c r="E23" s="88"/>
      <c r="F23" s="52">
        <f t="shared" si="2"/>
        <v>0</v>
      </c>
      <c r="G23" s="50" t="str">
        <f>IFERROR(VLOOKUP(D23,計算用データ!$B$30:$H$43,4,FALSE),"")</f>
        <v/>
      </c>
      <c r="H23" s="30" t="str">
        <f t="shared" si="3"/>
        <v/>
      </c>
    </row>
    <row r="24" spans="1:8" ht="20.25" thickBot="1" x14ac:dyDescent="0.45">
      <c r="A24" s="34">
        <v>4</v>
      </c>
      <c r="B24" s="2"/>
      <c r="C24" s="49"/>
      <c r="D24" s="87"/>
      <c r="E24" s="88"/>
      <c r="F24" s="52">
        <f t="shared" si="2"/>
        <v>0</v>
      </c>
      <c r="G24" s="50" t="str">
        <f>IFERROR(VLOOKUP(D24,計算用データ!$B$30:$H$43,4,FALSE),"")</f>
        <v/>
      </c>
      <c r="H24" s="30" t="str">
        <f t="shared" si="3"/>
        <v/>
      </c>
    </row>
    <row r="25" spans="1:8" ht="20.25" thickBot="1" x14ac:dyDescent="0.45">
      <c r="A25" s="34">
        <v>5</v>
      </c>
      <c r="B25" s="2"/>
      <c r="C25" s="49"/>
      <c r="D25" s="87"/>
      <c r="E25" s="88"/>
      <c r="F25" s="52">
        <f t="shared" si="2"/>
        <v>0</v>
      </c>
      <c r="G25" s="50" t="str">
        <f>IFERROR(VLOOKUP(D25,計算用データ!$B$30:$H$43,4,FALSE),"")</f>
        <v/>
      </c>
      <c r="H25" s="30" t="str">
        <f t="shared" si="3"/>
        <v/>
      </c>
    </row>
    <row r="26" spans="1:8" ht="20.25" thickBot="1" x14ac:dyDescent="0.45">
      <c r="A26" s="34">
        <v>6</v>
      </c>
      <c r="B26" s="2"/>
      <c r="C26" s="49"/>
      <c r="D26" s="87"/>
      <c r="E26" s="88"/>
      <c r="F26" s="52">
        <f t="shared" si="2"/>
        <v>0</v>
      </c>
      <c r="G26" s="50" t="str">
        <f>IFERROR(VLOOKUP(D26,計算用データ!$B$30:$H$43,4,FALSE),"")</f>
        <v/>
      </c>
      <c r="H26" s="30" t="str">
        <f t="shared" si="3"/>
        <v/>
      </c>
    </row>
    <row r="27" spans="1:8" ht="20.25" thickBot="1" x14ac:dyDescent="0.45">
      <c r="A27" s="23" t="s">
        <v>53</v>
      </c>
      <c r="B27" s="23"/>
      <c r="C27" s="24"/>
      <c r="D27" s="81"/>
      <c r="E27" s="82"/>
      <c r="F27" s="26"/>
      <c r="G27" s="26"/>
      <c r="H27" s="27">
        <f>SUM(H21:H26)</f>
        <v>0</v>
      </c>
    </row>
    <row r="28" spans="1:8" ht="19.5" x14ac:dyDescent="0.4">
      <c r="A28" s="51" t="s">
        <v>77</v>
      </c>
    </row>
    <row r="29" spans="1:8" ht="25.5" x14ac:dyDescent="0.4">
      <c r="A29" s="14"/>
    </row>
    <row r="30" spans="1:8" ht="25.5" x14ac:dyDescent="0.4">
      <c r="A30" s="14"/>
    </row>
    <row r="31" spans="1:8" ht="26.25" thickBot="1" x14ac:dyDescent="0.45">
      <c r="A31" s="14" t="s">
        <v>73</v>
      </c>
    </row>
    <row r="32" spans="1:8" ht="39" x14ac:dyDescent="0.4">
      <c r="A32" s="56" t="s">
        <v>0</v>
      </c>
      <c r="B32" s="43" t="s">
        <v>133</v>
      </c>
      <c r="C32" s="43" t="s">
        <v>67</v>
      </c>
      <c r="D32" s="41" t="s">
        <v>36</v>
      </c>
      <c r="E32" s="43" t="s">
        <v>68</v>
      </c>
      <c r="F32" s="46" t="s">
        <v>78</v>
      </c>
      <c r="G32" s="46" t="s">
        <v>32</v>
      </c>
      <c r="H32" s="46" t="s">
        <v>81</v>
      </c>
    </row>
    <row r="33" spans="1:8" ht="20.25" thickBot="1" x14ac:dyDescent="0.45">
      <c r="A33" s="57"/>
      <c r="B33" s="45"/>
      <c r="C33" s="44" t="s">
        <v>57</v>
      </c>
      <c r="D33" s="42"/>
      <c r="E33" s="44" t="s">
        <v>58</v>
      </c>
      <c r="F33" s="47" t="s">
        <v>79</v>
      </c>
      <c r="G33" s="47" t="s">
        <v>59</v>
      </c>
      <c r="H33" s="48" t="s">
        <v>80</v>
      </c>
    </row>
    <row r="34" spans="1:8" ht="20.25" thickBot="1" x14ac:dyDescent="0.45">
      <c r="A34" s="34">
        <v>1</v>
      </c>
      <c r="B34" s="120"/>
      <c r="C34" s="37"/>
      <c r="D34" s="7"/>
      <c r="E34" s="53"/>
      <c r="F34" s="52">
        <f>C34*2</f>
        <v>0</v>
      </c>
      <c r="G34" s="50" t="str">
        <f>IFERROR(VLOOKUP(D34,計算用データ!$B$30:$H$43,4,FALSE),"")</f>
        <v/>
      </c>
      <c r="H34" s="30" t="str">
        <f>IFERROR(G34*E34*F34,"")</f>
        <v/>
      </c>
    </row>
    <row r="35" spans="1:8" ht="20.25" thickBot="1" x14ac:dyDescent="0.45">
      <c r="A35" s="34">
        <v>2</v>
      </c>
      <c r="B35" s="2"/>
      <c r="C35" s="37"/>
      <c r="D35" s="7"/>
      <c r="E35" s="54"/>
      <c r="F35" s="52">
        <f t="shared" ref="F35:F39" si="4">C35*2</f>
        <v>0</v>
      </c>
      <c r="G35" s="50" t="str">
        <f>IFERROR(VLOOKUP(D35,計算用データ!$B$30:$H$43,4,FALSE),"")</f>
        <v/>
      </c>
      <c r="H35" s="30" t="str">
        <f t="shared" ref="H35:H39" si="5">IFERROR(G35*E35*F35,"")</f>
        <v/>
      </c>
    </row>
    <row r="36" spans="1:8" ht="20.25" thickBot="1" x14ac:dyDescent="0.45">
      <c r="A36" s="34">
        <v>3</v>
      </c>
      <c r="B36" s="2"/>
      <c r="C36" s="37"/>
      <c r="D36" s="7"/>
      <c r="E36" s="54"/>
      <c r="F36" s="52">
        <f t="shared" si="4"/>
        <v>0</v>
      </c>
      <c r="G36" s="50" t="str">
        <f>IFERROR(VLOOKUP(D36,計算用データ!$B$30:$H$43,4,FALSE),"")</f>
        <v/>
      </c>
      <c r="H36" s="30" t="str">
        <f t="shared" si="5"/>
        <v/>
      </c>
    </row>
    <row r="37" spans="1:8" ht="20.25" thickBot="1" x14ac:dyDescent="0.45">
      <c r="A37" s="34">
        <v>4</v>
      </c>
      <c r="B37" s="2"/>
      <c r="C37" s="38"/>
      <c r="D37" s="7"/>
      <c r="E37" s="53"/>
      <c r="F37" s="52">
        <f t="shared" si="4"/>
        <v>0</v>
      </c>
      <c r="G37" s="50" t="str">
        <f>IFERROR(VLOOKUP(D37,計算用データ!$B$30:$H$43,4,FALSE),"")</f>
        <v/>
      </c>
      <c r="H37" s="30" t="str">
        <f t="shared" si="5"/>
        <v/>
      </c>
    </row>
    <row r="38" spans="1:8" ht="20.25" thickBot="1" x14ac:dyDescent="0.45">
      <c r="A38" s="34">
        <v>5</v>
      </c>
      <c r="B38" s="2"/>
      <c r="C38" s="38"/>
      <c r="D38" s="7"/>
      <c r="E38" s="53"/>
      <c r="F38" s="52">
        <f t="shared" si="4"/>
        <v>0</v>
      </c>
      <c r="G38" s="50" t="str">
        <f>IFERROR(VLOOKUP(D38,計算用データ!$B$30:$H$43,4,FALSE),"")</f>
        <v/>
      </c>
      <c r="H38" s="30" t="str">
        <f t="shared" si="5"/>
        <v/>
      </c>
    </row>
    <row r="39" spans="1:8" ht="20.25" thickBot="1" x14ac:dyDescent="0.45">
      <c r="A39" s="34">
        <v>6</v>
      </c>
      <c r="B39" s="2"/>
      <c r="C39" s="38"/>
      <c r="D39" s="7"/>
      <c r="E39" s="53"/>
      <c r="F39" s="52">
        <f t="shared" si="4"/>
        <v>0</v>
      </c>
      <c r="G39" s="50" t="str">
        <f>IFERROR(VLOOKUP(D39,計算用データ!$B$30:$H$43,4,FALSE),"")</f>
        <v/>
      </c>
      <c r="H39" s="30" t="str">
        <f t="shared" si="5"/>
        <v/>
      </c>
    </row>
    <row r="40" spans="1:8" ht="20.25" thickBot="1" x14ac:dyDescent="0.45">
      <c r="A40" s="23" t="s">
        <v>53</v>
      </c>
      <c r="B40" s="23"/>
      <c r="C40" s="24"/>
      <c r="D40" s="25"/>
      <c r="E40" s="25"/>
      <c r="F40" s="26"/>
      <c r="G40" s="26"/>
      <c r="H40" s="27">
        <f>SUM(H34:H39)</f>
        <v>0</v>
      </c>
    </row>
    <row r="43" spans="1:8" ht="26.25" thickBot="1" x14ac:dyDescent="0.45">
      <c r="A43" s="14" t="s">
        <v>56</v>
      </c>
    </row>
    <row r="44" spans="1:8" ht="20.25" thickBot="1" x14ac:dyDescent="0.45">
      <c r="G44" s="28" t="s">
        <v>20</v>
      </c>
      <c r="H44" s="73">
        <f>ROUND(SUM(H13,H27,H40),1)</f>
        <v>0</v>
      </c>
    </row>
  </sheetData>
  <mergeCells count="9">
    <mergeCell ref="D27:E27"/>
    <mergeCell ref="D19:E19"/>
    <mergeCell ref="D20:E20"/>
    <mergeCell ref="D21:E21"/>
    <mergeCell ref="D22:E22"/>
    <mergeCell ref="D23:E23"/>
    <mergeCell ref="D24:E24"/>
    <mergeCell ref="D25:E25"/>
    <mergeCell ref="D26:E26"/>
  </mergeCells>
  <phoneticPr fontId="2"/>
  <pageMargins left="0.70866141732283472" right="0.70866141732283472" top="0.74803149606299213" bottom="0.74803149606299213" header="0.31496062992125984" footer="0.31496062992125984"/>
  <pageSetup paperSize="9" scale="75" orientation="landscape" r:id="rId1"/>
  <extLst>
    <ext xmlns:x14="http://schemas.microsoft.com/office/spreadsheetml/2009/9/main" uri="{78C0D931-6437-407d-A8EE-F0AAD7539E65}">
      <x14:conditionalFormattings>
        <x14:conditionalFormatting xmlns:xm="http://schemas.microsoft.com/office/excel/2006/main">
          <x14:cfRule type="expression" priority="8" id="{00000000-000E-0000-0000-000005000000}">
            <xm:f>VLOOKUP(D7,計算用データ!$B$21:$C$27,2,FALSE)=1</xm:f>
            <x14:dxf>
              <fill>
                <patternFill>
                  <bgColor theme="1" tint="0.499984740745262"/>
                </patternFill>
              </fill>
            </x14:dxf>
          </x14:cfRule>
          <xm:sqref>E7:E9 E34:E36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27926FB7-8E3B-4A55-96A3-370ADEE49A4E}">
          <x14:formula1>
            <xm:f>計算用データ!$B$30:$B$41</xm:f>
          </x14:formula1>
          <xm:sqref>D34:D39 D21:D26</xm:sqref>
        </x14:dataValidation>
        <x14:dataValidation type="list" allowBlank="1" showInputMessage="1" showErrorMessage="1" xr:uid="{F2ECB281-BE6B-46A4-8301-0C8BF9715AF3}">
          <x14:formula1>
            <xm:f>計算用データ!$B$21:$B$23</xm:f>
          </x14:formula1>
          <xm:sqref>D7:D12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8108E-1804-4A03-AAAC-0EA9EB745D93}">
  <dimension ref="A2:H37"/>
  <sheetViews>
    <sheetView view="pageBreakPreview" topLeftCell="A7" zoomScaleNormal="70" zoomScaleSheetLayoutView="100" workbookViewId="0">
      <selection activeCell="B16" sqref="B16"/>
    </sheetView>
  </sheetViews>
  <sheetFormatPr defaultRowHeight="18.75" x14ac:dyDescent="0.4"/>
  <cols>
    <col min="2" max="2" width="22" customWidth="1"/>
    <col min="3" max="3" width="15.75" customWidth="1"/>
    <col min="4" max="4" width="29.25" customWidth="1"/>
    <col min="5" max="5" width="18.75" customWidth="1"/>
    <col min="6" max="6" width="21.25" customWidth="1"/>
    <col min="7" max="7" width="27.25" customWidth="1"/>
    <col min="8" max="8" width="22.5" customWidth="1"/>
    <col min="10" max="10" width="28" customWidth="1"/>
    <col min="16" max="16" width="13" customWidth="1"/>
  </cols>
  <sheetData>
    <row r="2" spans="1:8" ht="33" x14ac:dyDescent="0.4">
      <c r="A2" s="10" t="s">
        <v>60</v>
      </c>
    </row>
    <row r="4" spans="1:8" ht="26.25" thickBot="1" x14ac:dyDescent="0.45">
      <c r="A4" s="14" t="s">
        <v>82</v>
      </c>
    </row>
    <row r="5" spans="1:8" ht="19.5" x14ac:dyDescent="0.4">
      <c r="A5" s="56" t="s">
        <v>0</v>
      </c>
      <c r="B5" s="43" t="s">
        <v>133</v>
      </c>
      <c r="C5" s="43" t="s">
        <v>76</v>
      </c>
      <c r="D5" s="83" t="s">
        <v>36</v>
      </c>
      <c r="E5" s="93"/>
      <c r="F5" s="84"/>
      <c r="G5" s="46" t="s">
        <v>32</v>
      </c>
      <c r="H5" s="46" t="s">
        <v>81</v>
      </c>
    </row>
    <row r="6" spans="1:8" ht="20.25" thickBot="1" x14ac:dyDescent="0.45">
      <c r="A6" s="57"/>
      <c r="B6" s="45"/>
      <c r="C6" s="44" t="s">
        <v>57</v>
      </c>
      <c r="D6" s="85"/>
      <c r="E6" s="94"/>
      <c r="F6" s="86"/>
      <c r="G6" s="47" t="s">
        <v>58</v>
      </c>
      <c r="H6" s="48" t="s">
        <v>75</v>
      </c>
    </row>
    <row r="7" spans="1:8" ht="32.65" customHeight="1" thickBot="1" x14ac:dyDescent="0.45">
      <c r="A7" s="34">
        <v>1</v>
      </c>
      <c r="B7" s="120"/>
      <c r="C7" s="49"/>
      <c r="D7" s="89"/>
      <c r="E7" s="90"/>
      <c r="F7" s="91"/>
      <c r="G7" s="50" t="str">
        <f>IFERROR(VLOOKUP(D7,計算用データ!$B$30:$H$42,4,FALSE),"")</f>
        <v/>
      </c>
      <c r="H7" s="30" t="str">
        <f>IFERROR(G7*C7,"")</f>
        <v/>
      </c>
    </row>
    <row r="8" spans="1:8" ht="32.65" customHeight="1" thickBot="1" x14ac:dyDescent="0.45">
      <c r="A8" s="34">
        <v>2</v>
      </c>
      <c r="B8" s="2"/>
      <c r="C8" s="49"/>
      <c r="D8" s="89"/>
      <c r="E8" s="90"/>
      <c r="F8" s="91"/>
      <c r="G8" s="50" t="str">
        <f>IFERROR(VLOOKUP(D8,計算用データ!$B$30:$H$42,4,FALSE),"")</f>
        <v/>
      </c>
      <c r="H8" s="30" t="str">
        <f t="shared" ref="H8:H12" si="0">IFERROR(G8*C8,"")</f>
        <v/>
      </c>
    </row>
    <row r="9" spans="1:8" ht="32.65" customHeight="1" thickBot="1" x14ac:dyDescent="0.45">
      <c r="A9" s="34">
        <v>3</v>
      </c>
      <c r="B9" s="2"/>
      <c r="C9" s="49"/>
      <c r="D9" s="89"/>
      <c r="E9" s="90"/>
      <c r="F9" s="91"/>
      <c r="G9" s="50" t="str">
        <f>IFERROR(VLOOKUP(#REF!,計算用データ!$B$30:$H$42,4,FALSE),"")</f>
        <v/>
      </c>
      <c r="H9" s="30" t="str">
        <f t="shared" si="0"/>
        <v/>
      </c>
    </row>
    <row r="10" spans="1:8" ht="32.65" customHeight="1" thickBot="1" x14ac:dyDescent="0.45">
      <c r="A10" s="34">
        <v>4</v>
      </c>
      <c r="B10" s="2"/>
      <c r="C10" s="49"/>
      <c r="D10" s="89"/>
      <c r="E10" s="90"/>
      <c r="F10" s="91"/>
      <c r="G10" s="50" t="str">
        <f>IFERROR(VLOOKUP(#REF!,計算用データ!$B$30:$H$42,4,FALSE),"")</f>
        <v/>
      </c>
      <c r="H10" s="30" t="str">
        <f t="shared" si="0"/>
        <v/>
      </c>
    </row>
    <row r="11" spans="1:8" ht="32.65" customHeight="1" thickBot="1" x14ac:dyDescent="0.45">
      <c r="A11" s="34">
        <v>5</v>
      </c>
      <c r="B11" s="2"/>
      <c r="C11" s="49"/>
      <c r="D11" s="89"/>
      <c r="E11" s="90"/>
      <c r="F11" s="91"/>
      <c r="G11" s="50" t="str">
        <f>IFERROR(VLOOKUP(#REF!,計算用データ!$B$30:$H$42,4,FALSE),"")</f>
        <v/>
      </c>
      <c r="H11" s="30" t="str">
        <f t="shared" si="0"/>
        <v/>
      </c>
    </row>
    <row r="12" spans="1:8" ht="32.65" customHeight="1" thickBot="1" x14ac:dyDescent="0.45">
      <c r="A12" s="34">
        <v>6</v>
      </c>
      <c r="B12" s="2"/>
      <c r="C12" s="49"/>
      <c r="D12" s="89"/>
      <c r="E12" s="90"/>
      <c r="F12" s="91"/>
      <c r="G12" s="50" t="str">
        <f>IFERROR(VLOOKUP(#REF!,計算用データ!$B$30:$H$42,4,FALSE),"")</f>
        <v/>
      </c>
      <c r="H12" s="30" t="str">
        <f t="shared" si="0"/>
        <v/>
      </c>
    </row>
    <row r="13" spans="1:8" ht="32.65" customHeight="1" thickBot="1" x14ac:dyDescent="0.45">
      <c r="A13" s="23" t="s">
        <v>53</v>
      </c>
      <c r="B13" s="23" t="s">
        <v>27</v>
      </c>
      <c r="C13" s="23" t="s">
        <v>27</v>
      </c>
      <c r="D13" s="81" t="s">
        <v>27</v>
      </c>
      <c r="E13" s="92"/>
      <c r="F13" s="82"/>
      <c r="G13" s="23" t="s">
        <v>27</v>
      </c>
      <c r="H13" s="27">
        <f>SUM(H7:H12)</f>
        <v>0</v>
      </c>
    </row>
    <row r="14" spans="1:8" ht="19.5" x14ac:dyDescent="0.4">
      <c r="A14" s="51" t="s">
        <v>116</v>
      </c>
    </row>
    <row r="15" spans="1:8" ht="25.5" x14ac:dyDescent="0.4">
      <c r="A15" s="14"/>
    </row>
    <row r="16" spans="1:8" ht="25.5" x14ac:dyDescent="0.4">
      <c r="A16" s="14"/>
    </row>
    <row r="17" spans="1:8" ht="26.25" thickBot="1" x14ac:dyDescent="0.45">
      <c r="A17" s="14" t="s">
        <v>117</v>
      </c>
    </row>
    <row r="18" spans="1:8" ht="39" x14ac:dyDescent="0.4">
      <c r="A18" s="56" t="s">
        <v>0</v>
      </c>
      <c r="B18" s="43" t="s">
        <v>133</v>
      </c>
      <c r="C18" s="43" t="s">
        <v>67</v>
      </c>
      <c r="D18" s="41" t="s">
        <v>36</v>
      </c>
      <c r="E18" s="43" t="s">
        <v>68</v>
      </c>
      <c r="F18" s="46" t="s">
        <v>78</v>
      </c>
      <c r="G18" s="46" t="s">
        <v>32</v>
      </c>
      <c r="H18" s="46" t="s">
        <v>81</v>
      </c>
    </row>
    <row r="19" spans="1:8" ht="20.25" thickBot="1" x14ac:dyDescent="0.45">
      <c r="A19" s="57"/>
      <c r="B19" s="45"/>
      <c r="C19" s="44" t="s">
        <v>57</v>
      </c>
      <c r="D19" s="42"/>
      <c r="E19" s="44" t="s">
        <v>58</v>
      </c>
      <c r="F19" s="47" t="s">
        <v>79</v>
      </c>
      <c r="G19" s="47" t="s">
        <v>59</v>
      </c>
      <c r="H19" s="48" t="s">
        <v>80</v>
      </c>
    </row>
    <row r="20" spans="1:8" ht="31.9" customHeight="1" thickBot="1" x14ac:dyDescent="0.45">
      <c r="A20" s="34">
        <v>1</v>
      </c>
      <c r="B20" s="120"/>
      <c r="C20" s="37"/>
      <c r="D20" s="7"/>
      <c r="E20" s="53"/>
      <c r="F20" s="52">
        <f>C20*2</f>
        <v>0</v>
      </c>
      <c r="G20" s="31" t="str">
        <f>IFERROR(VLOOKUP(D20,計算用データ!$B$30:$H$42,6,FALSE),"")</f>
        <v/>
      </c>
      <c r="H20" s="30" t="str">
        <f>IFERROR(G20*E20*F20,"")</f>
        <v/>
      </c>
    </row>
    <row r="21" spans="1:8" ht="31.9" customHeight="1" thickBot="1" x14ac:dyDescent="0.45">
      <c r="A21" s="34">
        <v>2</v>
      </c>
      <c r="B21" s="2"/>
      <c r="C21" s="37"/>
      <c r="D21" s="7"/>
      <c r="E21" s="54"/>
      <c r="F21" s="52">
        <f t="shared" ref="F21:F22" si="1">C21*2</f>
        <v>0</v>
      </c>
      <c r="G21" s="31" t="str">
        <f>IFERROR(VLOOKUP(D21,計算用データ!$B$30:$H$42,6,FALSE),"")</f>
        <v/>
      </c>
      <c r="H21" s="30" t="str">
        <f t="shared" ref="H21:H25" si="2">IFERROR(G21*E21*F21,"")</f>
        <v/>
      </c>
    </row>
    <row r="22" spans="1:8" ht="31.9" customHeight="1" thickBot="1" x14ac:dyDescent="0.45">
      <c r="A22" s="34">
        <v>3</v>
      </c>
      <c r="B22" s="2"/>
      <c r="C22" s="37"/>
      <c r="D22" s="7"/>
      <c r="E22" s="54"/>
      <c r="F22" s="52">
        <f t="shared" si="1"/>
        <v>0</v>
      </c>
      <c r="G22" s="31" t="str">
        <f>IFERROR(VLOOKUP(D22,計算用データ!$B$30:$H$42,6,FALSE),"")</f>
        <v/>
      </c>
      <c r="H22" s="30" t="str">
        <f t="shared" si="2"/>
        <v/>
      </c>
    </row>
    <row r="23" spans="1:8" ht="31.9" customHeight="1" thickBot="1" x14ac:dyDescent="0.45">
      <c r="A23" s="34">
        <v>4</v>
      </c>
      <c r="B23" s="2"/>
      <c r="C23" s="38"/>
      <c r="D23" s="7"/>
      <c r="E23" s="53"/>
      <c r="F23" s="31" t="str">
        <f>IFERROR(VLOOKUP(C23,$Q$6:$T$18,6,FALSE),"")</f>
        <v/>
      </c>
      <c r="G23" s="31" t="str">
        <f>IFERROR(VLOOKUP(D23,計算用データ!$B$30:$H$42,6,FALSE),"")</f>
        <v/>
      </c>
      <c r="H23" s="30" t="str">
        <f t="shared" si="2"/>
        <v/>
      </c>
    </row>
    <row r="24" spans="1:8" ht="31.9" customHeight="1" thickBot="1" x14ac:dyDescent="0.45">
      <c r="A24" s="34">
        <v>5</v>
      </c>
      <c r="B24" s="2"/>
      <c r="C24" s="38"/>
      <c r="D24" s="7"/>
      <c r="E24" s="53"/>
      <c r="F24" s="31" t="str">
        <f>IFERROR(VLOOKUP(C24,$Q$6:$T$18,6,FALSE),"")</f>
        <v/>
      </c>
      <c r="G24" s="31" t="str">
        <f>IFERROR(VLOOKUP(D24,計算用データ!$B$30:$H$42,6,FALSE),"")</f>
        <v/>
      </c>
      <c r="H24" s="30" t="str">
        <f t="shared" si="2"/>
        <v/>
      </c>
    </row>
    <row r="25" spans="1:8" ht="31.9" customHeight="1" thickBot="1" x14ac:dyDescent="0.45">
      <c r="A25" s="34">
        <v>6</v>
      </c>
      <c r="B25" s="2"/>
      <c r="C25" s="38"/>
      <c r="D25" s="7"/>
      <c r="E25" s="53"/>
      <c r="F25" s="31" t="str">
        <f>IFERROR(VLOOKUP(C25,$Q$6:$T$18,6,FALSE),"")</f>
        <v/>
      </c>
      <c r="G25" s="31" t="str">
        <f>IFERROR(VLOOKUP(D25,計算用データ!$B$30:$H$42,6,FALSE),"")</f>
        <v/>
      </c>
      <c r="H25" s="30" t="str">
        <f t="shared" si="2"/>
        <v/>
      </c>
    </row>
    <row r="26" spans="1:8" ht="31.9" customHeight="1" thickBot="1" x14ac:dyDescent="0.45">
      <c r="A26" s="23" t="s">
        <v>53</v>
      </c>
      <c r="B26" s="23" t="s">
        <v>27</v>
      </c>
      <c r="C26" s="23" t="s">
        <v>27</v>
      </c>
      <c r="D26" s="23" t="s">
        <v>27</v>
      </c>
      <c r="E26" s="23" t="s">
        <v>27</v>
      </c>
      <c r="F26" s="23" t="s">
        <v>27</v>
      </c>
      <c r="G26" s="23" t="s">
        <v>27</v>
      </c>
      <c r="H26" s="27">
        <f>SUM(H20:H25)</f>
        <v>0</v>
      </c>
    </row>
    <row r="29" spans="1:8" ht="26.25" thickBot="1" x14ac:dyDescent="0.45">
      <c r="A29" s="14" t="s">
        <v>56</v>
      </c>
    </row>
    <row r="30" spans="1:8" ht="54" customHeight="1" thickBot="1" x14ac:dyDescent="0.45">
      <c r="G30" s="28" t="s">
        <v>20</v>
      </c>
      <c r="H30" s="73">
        <f>ROUND(SUM(H13,H26),1)</f>
        <v>0</v>
      </c>
    </row>
    <row r="37" spans="8:8" x14ac:dyDescent="0.4">
      <c r="H37" s="55"/>
    </row>
  </sheetData>
  <mergeCells count="9">
    <mergeCell ref="D11:F11"/>
    <mergeCell ref="D12:F12"/>
    <mergeCell ref="D13:F13"/>
    <mergeCell ref="D5:F5"/>
    <mergeCell ref="D6:F6"/>
    <mergeCell ref="D7:F7"/>
    <mergeCell ref="D8:F8"/>
    <mergeCell ref="D9:F9"/>
    <mergeCell ref="D10:F10"/>
  </mergeCells>
  <phoneticPr fontId="2"/>
  <printOptions horizontalCentered="1" verticalCentered="1"/>
  <pageMargins left="0.70866141732283472" right="0.70866141732283472" top="0.55118110236220474" bottom="0.35433070866141736" header="0.31496062992125984" footer="0.31496062992125984"/>
  <pageSetup paperSize="9" scale="62" orientation="landscape" r:id="rId1"/>
  <extLst>
    <ext xmlns:x14="http://schemas.microsoft.com/office/spreadsheetml/2009/9/main" uri="{78C0D931-6437-407d-A8EE-F0AAD7539E65}">
      <x14:conditionalFormattings>
        <x14:conditionalFormatting xmlns:xm="http://schemas.microsoft.com/office/excel/2006/main">
          <x14:cfRule type="expression" priority="9" id="{9D8D8BD3-1632-4D3F-8D56-1D5DC9AFB402}">
            <xm:f>VLOOKUP(D20,計算用データ!$C$30:$D$35,2,FALSE)=1</xm:f>
            <x14:dxf>
              <fill>
                <patternFill>
                  <bgColor theme="1" tint="0.499984740745262"/>
                </patternFill>
              </fill>
            </x14:dxf>
          </x14:cfRule>
          <xm:sqref>E20:E22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095BEF6-9169-4E59-99F3-A94FABF312C7}">
          <x14:formula1>
            <xm:f>計算用データ!$B$30:$B$42</xm:f>
          </x14:formula1>
          <xm:sqref>D20:D25 D7:D12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4BAABF-5725-45E9-81F0-1F60FF2B4393}">
  <dimension ref="A2:J43"/>
  <sheetViews>
    <sheetView view="pageBreakPreview" topLeftCell="A7" zoomScaleNormal="70" zoomScaleSheetLayoutView="100" workbookViewId="0">
      <selection activeCell="E22" sqref="E22"/>
    </sheetView>
  </sheetViews>
  <sheetFormatPr defaultRowHeight="18.75" x14ac:dyDescent="0.4"/>
  <cols>
    <col min="1" max="1" width="10.125" bestFit="1" customWidth="1"/>
    <col min="2" max="2" width="24.25" customWidth="1"/>
    <col min="3" max="3" width="12.5" customWidth="1"/>
    <col min="4" max="4" width="18.25" customWidth="1"/>
    <col min="5" max="8" width="15.25" customWidth="1"/>
    <col min="9" max="11" width="17.75" customWidth="1"/>
    <col min="17" max="17" width="12.625" customWidth="1"/>
    <col min="18" max="18" width="13.25" customWidth="1"/>
    <col min="20" max="22" width="12.125" customWidth="1"/>
  </cols>
  <sheetData>
    <row r="2" spans="1:10" ht="33" x14ac:dyDescent="0.4">
      <c r="A2" s="10" t="s">
        <v>101</v>
      </c>
    </row>
    <row r="3" spans="1:10" ht="26.25" thickBot="1" x14ac:dyDescent="0.45">
      <c r="A3" s="14" t="s">
        <v>118</v>
      </c>
    </row>
    <row r="4" spans="1:10" ht="60.6" customHeight="1" thickBot="1" x14ac:dyDescent="0.45">
      <c r="A4" s="33" t="s">
        <v>0</v>
      </c>
      <c r="B4" s="11" t="s">
        <v>5</v>
      </c>
      <c r="C4" s="11" t="s">
        <v>6</v>
      </c>
      <c r="D4" s="102" t="s">
        <v>74</v>
      </c>
      <c r="E4" s="103"/>
      <c r="F4" s="104"/>
      <c r="G4" s="11" t="s">
        <v>4</v>
      </c>
      <c r="H4" s="97" t="s">
        <v>23</v>
      </c>
      <c r="I4" s="98"/>
      <c r="J4" s="12" t="s">
        <v>106</v>
      </c>
    </row>
    <row r="5" spans="1:10" ht="20.25" thickBot="1" x14ac:dyDescent="0.45">
      <c r="A5" s="34">
        <f>+IFERROR(A4+1,1)</f>
        <v>1</v>
      </c>
      <c r="B5" s="1"/>
      <c r="C5" s="35"/>
      <c r="D5" s="99"/>
      <c r="E5" s="100"/>
      <c r="F5" s="101"/>
      <c r="G5" s="1"/>
      <c r="H5" s="95" t="str">
        <f>IF(D5="","",$D5*$C5)</f>
        <v/>
      </c>
      <c r="I5" s="96"/>
      <c r="J5" s="32" t="str">
        <f t="shared" ref="J5:J18" si="0">IFERROR(H5*1000,"")</f>
        <v/>
      </c>
    </row>
    <row r="6" spans="1:10" ht="20.25" thickBot="1" x14ac:dyDescent="0.45">
      <c r="A6" s="34">
        <f t="shared" ref="A6:A18" si="1">+IFERROR(A5+1,1)</f>
        <v>2</v>
      </c>
      <c r="B6" s="1"/>
      <c r="C6" s="35"/>
      <c r="D6" s="99"/>
      <c r="E6" s="100"/>
      <c r="F6" s="101"/>
      <c r="G6" s="1"/>
      <c r="H6" s="95" t="str">
        <f>IF(D6="","",$D6*$C6)</f>
        <v/>
      </c>
      <c r="I6" s="96"/>
      <c r="J6" s="32" t="str">
        <f t="shared" si="0"/>
        <v/>
      </c>
    </row>
    <row r="7" spans="1:10" ht="20.25" thickBot="1" x14ac:dyDescent="0.45">
      <c r="A7" s="34">
        <f t="shared" si="1"/>
        <v>3</v>
      </c>
      <c r="B7" s="3"/>
      <c r="C7" s="36"/>
      <c r="D7" s="99"/>
      <c r="E7" s="100"/>
      <c r="F7" s="101"/>
      <c r="G7" s="4"/>
      <c r="H7" s="95" t="str">
        <f t="shared" ref="H7:H18" si="2">IF(D7="","",$D7*$C7)</f>
        <v/>
      </c>
      <c r="I7" s="96"/>
      <c r="J7" s="32" t="str">
        <f t="shared" si="0"/>
        <v/>
      </c>
    </row>
    <row r="8" spans="1:10" ht="20.25" thickBot="1" x14ac:dyDescent="0.45">
      <c r="A8" s="34">
        <f t="shared" si="1"/>
        <v>4</v>
      </c>
      <c r="B8" s="3"/>
      <c r="C8" s="36"/>
      <c r="D8" s="99"/>
      <c r="E8" s="100"/>
      <c r="F8" s="101"/>
      <c r="G8" s="4"/>
      <c r="H8" s="95" t="str">
        <f t="shared" si="2"/>
        <v/>
      </c>
      <c r="I8" s="96"/>
      <c r="J8" s="32" t="str">
        <f t="shared" si="0"/>
        <v/>
      </c>
    </row>
    <row r="9" spans="1:10" ht="20.25" thickBot="1" x14ac:dyDescent="0.45">
      <c r="A9" s="34">
        <f t="shared" si="1"/>
        <v>5</v>
      </c>
      <c r="B9" s="3"/>
      <c r="C9" s="36"/>
      <c r="D9" s="99"/>
      <c r="E9" s="100"/>
      <c r="F9" s="101"/>
      <c r="G9" s="4"/>
      <c r="H9" s="95" t="str">
        <f>IF(D9="","",$D9*$C9)</f>
        <v/>
      </c>
      <c r="I9" s="96"/>
      <c r="J9" s="32" t="str">
        <f t="shared" si="0"/>
        <v/>
      </c>
    </row>
    <row r="10" spans="1:10" ht="20.25" thickBot="1" x14ac:dyDescent="0.45">
      <c r="A10" s="34">
        <f t="shared" si="1"/>
        <v>6</v>
      </c>
      <c r="B10" s="3"/>
      <c r="C10" s="36"/>
      <c r="D10" s="99"/>
      <c r="E10" s="100"/>
      <c r="F10" s="101"/>
      <c r="G10" s="4"/>
      <c r="H10" s="95" t="str">
        <f t="shared" si="2"/>
        <v/>
      </c>
      <c r="I10" s="96"/>
      <c r="J10" s="32" t="str">
        <f t="shared" si="0"/>
        <v/>
      </c>
    </row>
    <row r="11" spans="1:10" ht="20.25" thickBot="1" x14ac:dyDescent="0.45">
      <c r="A11" s="34">
        <f t="shared" si="1"/>
        <v>7</v>
      </c>
      <c r="B11" s="3"/>
      <c r="C11" s="36"/>
      <c r="D11" s="99"/>
      <c r="E11" s="100"/>
      <c r="F11" s="101"/>
      <c r="G11" s="4"/>
      <c r="H11" s="95" t="str">
        <f t="shared" si="2"/>
        <v/>
      </c>
      <c r="I11" s="96"/>
      <c r="J11" s="32" t="str">
        <f t="shared" si="0"/>
        <v/>
      </c>
    </row>
    <row r="12" spans="1:10" ht="20.25" thickBot="1" x14ac:dyDescent="0.45">
      <c r="A12" s="34">
        <f t="shared" si="1"/>
        <v>8</v>
      </c>
      <c r="B12" s="3"/>
      <c r="C12" s="36"/>
      <c r="D12" s="99"/>
      <c r="E12" s="100"/>
      <c r="F12" s="101"/>
      <c r="G12" s="4"/>
      <c r="H12" s="95" t="str">
        <f t="shared" si="2"/>
        <v/>
      </c>
      <c r="I12" s="96"/>
      <c r="J12" s="32" t="str">
        <f t="shared" si="0"/>
        <v/>
      </c>
    </row>
    <row r="13" spans="1:10" ht="20.25" thickBot="1" x14ac:dyDescent="0.45">
      <c r="A13" s="34">
        <f t="shared" si="1"/>
        <v>9</v>
      </c>
      <c r="B13" s="3"/>
      <c r="C13" s="36"/>
      <c r="D13" s="99"/>
      <c r="E13" s="100"/>
      <c r="F13" s="101"/>
      <c r="G13" s="4"/>
      <c r="H13" s="95" t="str">
        <f t="shared" si="2"/>
        <v/>
      </c>
      <c r="I13" s="96"/>
      <c r="J13" s="32" t="str">
        <f t="shared" si="0"/>
        <v/>
      </c>
    </row>
    <row r="14" spans="1:10" ht="20.25" thickBot="1" x14ac:dyDescent="0.45">
      <c r="A14" s="34">
        <f t="shared" si="1"/>
        <v>10</v>
      </c>
      <c r="B14" s="3"/>
      <c r="C14" s="36"/>
      <c r="D14" s="99"/>
      <c r="E14" s="100"/>
      <c r="F14" s="101"/>
      <c r="G14" s="4"/>
      <c r="H14" s="95" t="str">
        <f t="shared" si="2"/>
        <v/>
      </c>
      <c r="I14" s="96"/>
      <c r="J14" s="32" t="str">
        <f t="shared" si="0"/>
        <v/>
      </c>
    </row>
    <row r="15" spans="1:10" ht="20.25" thickBot="1" x14ac:dyDescent="0.45">
      <c r="A15" s="34">
        <f t="shared" si="1"/>
        <v>11</v>
      </c>
      <c r="B15" s="3"/>
      <c r="C15" s="36"/>
      <c r="D15" s="99"/>
      <c r="E15" s="100"/>
      <c r="F15" s="101"/>
      <c r="G15" s="4"/>
      <c r="H15" s="95" t="str">
        <f t="shared" si="2"/>
        <v/>
      </c>
      <c r="I15" s="96"/>
      <c r="J15" s="32" t="str">
        <f t="shared" si="0"/>
        <v/>
      </c>
    </row>
    <row r="16" spans="1:10" ht="20.25" thickBot="1" x14ac:dyDescent="0.45">
      <c r="A16" s="34">
        <f t="shared" si="1"/>
        <v>12</v>
      </c>
      <c r="B16" s="3"/>
      <c r="C16" s="36"/>
      <c r="D16" s="99"/>
      <c r="E16" s="100"/>
      <c r="F16" s="101"/>
      <c r="G16" s="4"/>
      <c r="H16" s="95" t="str">
        <f t="shared" si="2"/>
        <v/>
      </c>
      <c r="I16" s="96"/>
      <c r="J16" s="32" t="str">
        <f t="shared" si="0"/>
        <v/>
      </c>
    </row>
    <row r="17" spans="1:10" ht="20.25" thickBot="1" x14ac:dyDescent="0.45">
      <c r="A17" s="34">
        <f t="shared" si="1"/>
        <v>13</v>
      </c>
      <c r="B17" s="3"/>
      <c r="C17" s="36"/>
      <c r="D17" s="99"/>
      <c r="E17" s="100"/>
      <c r="F17" s="101"/>
      <c r="G17" s="4"/>
      <c r="H17" s="95" t="str">
        <f t="shared" si="2"/>
        <v/>
      </c>
      <c r="I17" s="96"/>
      <c r="J17" s="32" t="str">
        <f t="shared" si="0"/>
        <v/>
      </c>
    </row>
    <row r="18" spans="1:10" ht="20.25" thickBot="1" x14ac:dyDescent="0.45">
      <c r="A18" s="34">
        <f t="shared" si="1"/>
        <v>14</v>
      </c>
      <c r="B18" s="3"/>
      <c r="C18" s="36"/>
      <c r="D18" s="99"/>
      <c r="E18" s="100"/>
      <c r="F18" s="101"/>
      <c r="G18" s="4"/>
      <c r="H18" s="95" t="str">
        <f t="shared" si="2"/>
        <v/>
      </c>
      <c r="I18" s="96"/>
      <c r="J18" s="32" t="str">
        <f t="shared" si="0"/>
        <v/>
      </c>
    </row>
    <row r="19" spans="1:10" ht="19.5" thickBot="1" x14ac:dyDescent="0.45">
      <c r="A19" s="13" t="s">
        <v>20</v>
      </c>
      <c r="B19" s="13" t="s">
        <v>21</v>
      </c>
      <c r="C19" s="13" t="s">
        <v>21</v>
      </c>
      <c r="D19" s="105" t="s">
        <v>21</v>
      </c>
      <c r="E19" s="106"/>
      <c r="F19" s="107"/>
      <c r="G19" s="13" t="s">
        <v>21</v>
      </c>
      <c r="H19" s="108">
        <f ca="1">+SUM(H5:OFFSET(H19,-1,0))</f>
        <v>0</v>
      </c>
      <c r="I19" s="109"/>
      <c r="J19" s="74">
        <f ca="1">+ROUND(SUM(J5:OFFSET(J19,-1,0)),1)</f>
        <v>0</v>
      </c>
    </row>
    <row r="20" spans="1:10" x14ac:dyDescent="0.4">
      <c r="D20" s="58"/>
    </row>
    <row r="23" spans="1:10" ht="26.25" thickBot="1" x14ac:dyDescent="0.45">
      <c r="A23" s="14" t="s">
        <v>119</v>
      </c>
    </row>
    <row r="24" spans="1:10" ht="59.25" thickBot="1" x14ac:dyDescent="0.45">
      <c r="A24" s="33" t="s">
        <v>0</v>
      </c>
      <c r="B24" s="11" t="s">
        <v>5</v>
      </c>
      <c r="C24" s="11" t="s">
        <v>6</v>
      </c>
      <c r="D24" s="9" t="s">
        <v>1</v>
      </c>
      <c r="E24" s="9" t="s">
        <v>2</v>
      </c>
      <c r="F24" s="9" t="s">
        <v>3</v>
      </c>
      <c r="G24" s="11" t="s">
        <v>4</v>
      </c>
      <c r="H24" s="12" t="s">
        <v>24</v>
      </c>
      <c r="I24" s="12" t="s">
        <v>23</v>
      </c>
      <c r="J24" s="12" t="s">
        <v>106</v>
      </c>
    </row>
    <row r="25" spans="1:10" ht="20.25" thickBot="1" x14ac:dyDescent="0.45">
      <c r="A25" s="34">
        <f>+IFERROR(A24+1,1)</f>
        <v>1</v>
      </c>
      <c r="B25" s="1"/>
      <c r="C25" s="35"/>
      <c r="D25" s="7"/>
      <c r="E25" s="7"/>
      <c r="F25" s="7"/>
      <c r="G25" s="1"/>
      <c r="H25" s="32" t="str">
        <f>IFERROR(VLOOKUP(D25&amp;E25&amp;F25,計算用データ!$J$4:$L$12,3,FALSE),"")</f>
        <v/>
      </c>
      <c r="I25" s="32" t="str">
        <f>IFERROR($H25*$C25,"")</f>
        <v/>
      </c>
      <c r="J25" s="32" t="str">
        <f>IFERROR(I25*1000,"")</f>
        <v/>
      </c>
    </row>
    <row r="26" spans="1:10" ht="20.25" thickBot="1" x14ac:dyDescent="0.45">
      <c r="A26" s="34">
        <f t="shared" ref="A26:A38" si="3">+IFERROR(A25+1,1)</f>
        <v>2</v>
      </c>
      <c r="B26" s="1"/>
      <c r="C26" s="35"/>
      <c r="D26" s="7"/>
      <c r="E26" s="7"/>
      <c r="F26" s="7"/>
      <c r="G26" s="1"/>
      <c r="H26" s="32" t="str">
        <f>IFERROR(VLOOKUP(D26&amp;E26&amp;F26,計算用データ!$J$4:$L$12,3,FALSE),"")</f>
        <v/>
      </c>
      <c r="I26" s="32" t="str">
        <f t="shared" ref="I26:I38" si="4">IFERROR($H26*$C26,"")</f>
        <v/>
      </c>
      <c r="J26" s="32" t="str">
        <f t="shared" ref="J26:J38" si="5">IFERROR(I26*1000,"")</f>
        <v/>
      </c>
    </row>
    <row r="27" spans="1:10" ht="20.25" thickBot="1" x14ac:dyDescent="0.45">
      <c r="A27" s="34">
        <f t="shared" si="3"/>
        <v>3</v>
      </c>
      <c r="B27" s="3"/>
      <c r="C27" s="36"/>
      <c r="D27" s="8"/>
      <c r="E27" s="8"/>
      <c r="F27" s="8"/>
      <c r="G27" s="4"/>
      <c r="H27" s="32" t="str">
        <f>IFERROR(VLOOKUP(D27&amp;E27&amp;F27,計算用データ!$J$4:$L$12,3,FALSE),"")</f>
        <v/>
      </c>
      <c r="I27" s="32" t="str">
        <f t="shared" si="4"/>
        <v/>
      </c>
      <c r="J27" s="32" t="str">
        <f t="shared" si="5"/>
        <v/>
      </c>
    </row>
    <row r="28" spans="1:10" ht="20.25" thickBot="1" x14ac:dyDescent="0.45">
      <c r="A28" s="34">
        <f t="shared" si="3"/>
        <v>4</v>
      </c>
      <c r="B28" s="3"/>
      <c r="C28" s="36"/>
      <c r="D28" s="8"/>
      <c r="E28" s="8"/>
      <c r="F28" s="8"/>
      <c r="G28" s="4"/>
      <c r="H28" s="32" t="str">
        <f>IFERROR(VLOOKUP(D28&amp;E28&amp;F28,計算用データ!$J$4:$L$12,3,FALSE),"")</f>
        <v/>
      </c>
      <c r="I28" s="32" t="str">
        <f t="shared" si="4"/>
        <v/>
      </c>
      <c r="J28" s="32" t="str">
        <f t="shared" si="5"/>
        <v/>
      </c>
    </row>
    <row r="29" spans="1:10" ht="20.25" thickBot="1" x14ac:dyDescent="0.45">
      <c r="A29" s="34">
        <f t="shared" si="3"/>
        <v>5</v>
      </c>
      <c r="B29" s="3"/>
      <c r="C29" s="36"/>
      <c r="D29" s="8"/>
      <c r="E29" s="8"/>
      <c r="F29" s="8"/>
      <c r="G29" s="4"/>
      <c r="H29" s="32" t="str">
        <f>IFERROR(VLOOKUP(D29&amp;E29&amp;F29,計算用データ!$J$4:$L$12,3,FALSE),"")</f>
        <v/>
      </c>
      <c r="I29" s="32" t="str">
        <f t="shared" si="4"/>
        <v/>
      </c>
      <c r="J29" s="32" t="str">
        <f t="shared" si="5"/>
        <v/>
      </c>
    </row>
    <row r="30" spans="1:10" ht="20.25" thickBot="1" x14ac:dyDescent="0.45">
      <c r="A30" s="34">
        <f t="shared" si="3"/>
        <v>6</v>
      </c>
      <c r="B30" s="3"/>
      <c r="C30" s="36"/>
      <c r="D30" s="8"/>
      <c r="E30" s="8"/>
      <c r="F30" s="8"/>
      <c r="G30" s="4"/>
      <c r="H30" s="32" t="str">
        <f>IFERROR(VLOOKUP(D30&amp;E30&amp;F30,計算用データ!$J$4:$L$12,3,FALSE),"")</f>
        <v/>
      </c>
      <c r="I30" s="32" t="str">
        <f t="shared" si="4"/>
        <v/>
      </c>
      <c r="J30" s="32" t="str">
        <f t="shared" si="5"/>
        <v/>
      </c>
    </row>
    <row r="31" spans="1:10" ht="20.25" thickBot="1" x14ac:dyDescent="0.45">
      <c r="A31" s="34">
        <f t="shared" si="3"/>
        <v>7</v>
      </c>
      <c r="B31" s="3"/>
      <c r="C31" s="36"/>
      <c r="D31" s="8"/>
      <c r="E31" s="8"/>
      <c r="F31" s="8"/>
      <c r="G31" s="4"/>
      <c r="H31" s="32" t="str">
        <f>IFERROR(VLOOKUP(D31&amp;E31&amp;F31,計算用データ!$J$4:$L$12,3,FALSE),"")</f>
        <v/>
      </c>
      <c r="I31" s="32" t="str">
        <f t="shared" si="4"/>
        <v/>
      </c>
      <c r="J31" s="32" t="str">
        <f t="shared" si="5"/>
        <v/>
      </c>
    </row>
    <row r="32" spans="1:10" ht="20.25" thickBot="1" x14ac:dyDescent="0.45">
      <c r="A32" s="34">
        <f t="shared" si="3"/>
        <v>8</v>
      </c>
      <c r="B32" s="3"/>
      <c r="C32" s="36"/>
      <c r="D32" s="8"/>
      <c r="E32" s="8"/>
      <c r="F32" s="8"/>
      <c r="G32" s="4"/>
      <c r="H32" s="32" t="str">
        <f>IFERROR(VLOOKUP(D32&amp;E32&amp;F32,計算用データ!$J$4:$L$12,3,FALSE),"")</f>
        <v/>
      </c>
      <c r="I32" s="32" t="str">
        <f t="shared" si="4"/>
        <v/>
      </c>
      <c r="J32" s="32" t="str">
        <f t="shared" si="5"/>
        <v/>
      </c>
    </row>
    <row r="33" spans="1:10" ht="20.25" thickBot="1" x14ac:dyDescent="0.45">
      <c r="A33" s="34">
        <f t="shared" si="3"/>
        <v>9</v>
      </c>
      <c r="B33" s="3"/>
      <c r="C33" s="36"/>
      <c r="D33" s="8"/>
      <c r="E33" s="8"/>
      <c r="F33" s="8"/>
      <c r="G33" s="4"/>
      <c r="H33" s="32" t="str">
        <f>IFERROR(VLOOKUP(D33&amp;E33&amp;F33,計算用データ!$J$4:$L$12,3,FALSE),"")</f>
        <v/>
      </c>
      <c r="I33" s="32" t="str">
        <f t="shared" si="4"/>
        <v/>
      </c>
      <c r="J33" s="32" t="str">
        <f t="shared" si="5"/>
        <v/>
      </c>
    </row>
    <row r="34" spans="1:10" ht="20.25" thickBot="1" x14ac:dyDescent="0.45">
      <c r="A34" s="34">
        <f t="shared" si="3"/>
        <v>10</v>
      </c>
      <c r="B34" s="3"/>
      <c r="C34" s="36"/>
      <c r="D34" s="8"/>
      <c r="E34" s="8"/>
      <c r="F34" s="8"/>
      <c r="G34" s="4"/>
      <c r="H34" s="32" t="str">
        <f>IFERROR(VLOOKUP(D34&amp;E34&amp;F34,計算用データ!$J$4:$L$12,3,FALSE),"")</f>
        <v/>
      </c>
      <c r="I34" s="32" t="str">
        <f t="shared" si="4"/>
        <v/>
      </c>
      <c r="J34" s="32" t="str">
        <f t="shared" si="5"/>
        <v/>
      </c>
    </row>
    <row r="35" spans="1:10" ht="20.25" thickBot="1" x14ac:dyDescent="0.45">
      <c r="A35" s="34">
        <f t="shared" si="3"/>
        <v>11</v>
      </c>
      <c r="B35" s="3"/>
      <c r="C35" s="36"/>
      <c r="D35" s="8"/>
      <c r="E35" s="8"/>
      <c r="F35" s="8"/>
      <c r="G35" s="4"/>
      <c r="H35" s="32" t="str">
        <f>IFERROR(VLOOKUP(D35&amp;E35&amp;F35,計算用データ!$J$4:$L$12,3,FALSE),"")</f>
        <v/>
      </c>
      <c r="I35" s="32" t="str">
        <f t="shared" si="4"/>
        <v/>
      </c>
      <c r="J35" s="32" t="str">
        <f t="shared" si="5"/>
        <v/>
      </c>
    </row>
    <row r="36" spans="1:10" ht="20.25" thickBot="1" x14ac:dyDescent="0.45">
      <c r="A36" s="34">
        <f t="shared" si="3"/>
        <v>12</v>
      </c>
      <c r="B36" s="3"/>
      <c r="C36" s="36"/>
      <c r="D36" s="8"/>
      <c r="E36" s="8"/>
      <c r="F36" s="8"/>
      <c r="G36" s="4"/>
      <c r="H36" s="32" t="str">
        <f>IFERROR(VLOOKUP(D36&amp;E36&amp;F36,計算用データ!$J$4:$L$12,3,FALSE),"")</f>
        <v/>
      </c>
      <c r="I36" s="32" t="str">
        <f t="shared" si="4"/>
        <v/>
      </c>
      <c r="J36" s="32" t="str">
        <f t="shared" si="5"/>
        <v/>
      </c>
    </row>
    <row r="37" spans="1:10" ht="20.25" thickBot="1" x14ac:dyDescent="0.45">
      <c r="A37" s="34">
        <f t="shared" si="3"/>
        <v>13</v>
      </c>
      <c r="B37" s="3"/>
      <c r="C37" s="36"/>
      <c r="D37" s="8"/>
      <c r="E37" s="8"/>
      <c r="F37" s="8"/>
      <c r="G37" s="4"/>
      <c r="H37" s="32" t="str">
        <f>IFERROR(VLOOKUP(D37&amp;E37&amp;F37,計算用データ!$J$4:$L$12,3,FALSE),"")</f>
        <v/>
      </c>
      <c r="I37" s="32" t="str">
        <f t="shared" si="4"/>
        <v/>
      </c>
      <c r="J37" s="32" t="str">
        <f t="shared" si="5"/>
        <v/>
      </c>
    </row>
    <row r="38" spans="1:10" ht="20.25" thickBot="1" x14ac:dyDescent="0.45">
      <c r="A38" s="34">
        <f t="shared" si="3"/>
        <v>14</v>
      </c>
      <c r="B38" s="3"/>
      <c r="C38" s="36"/>
      <c r="D38" s="8"/>
      <c r="E38" s="8"/>
      <c r="F38" s="8"/>
      <c r="G38" s="4"/>
      <c r="H38" s="32" t="str">
        <f>IFERROR(VLOOKUP(D38&amp;E38&amp;F38,計算用データ!$J$4:$L$12,3,FALSE),"")</f>
        <v/>
      </c>
      <c r="I38" s="32" t="str">
        <f t="shared" si="4"/>
        <v/>
      </c>
      <c r="J38" s="32" t="str">
        <f t="shared" si="5"/>
        <v/>
      </c>
    </row>
    <row r="39" spans="1:10" ht="19.5" thickBot="1" x14ac:dyDescent="0.45">
      <c r="A39" s="13" t="s">
        <v>20</v>
      </c>
      <c r="B39" s="13" t="s">
        <v>21</v>
      </c>
      <c r="C39" s="13" t="s">
        <v>21</v>
      </c>
      <c r="D39" s="13" t="s">
        <v>21</v>
      </c>
      <c r="E39" s="13" t="s">
        <v>21</v>
      </c>
      <c r="F39" s="13" t="s">
        <v>21</v>
      </c>
      <c r="G39" s="13" t="s">
        <v>21</v>
      </c>
      <c r="H39" s="13" t="s">
        <v>21</v>
      </c>
      <c r="I39" s="74">
        <f ca="1">+SUM(I25:OFFSET(I39,-1,0))</f>
        <v>0</v>
      </c>
      <c r="J39" s="74">
        <f ca="1">+ROUND(SUM(J25:OFFSET(J39,-1,0)),1)</f>
        <v>0</v>
      </c>
    </row>
    <row r="42" spans="1:10" ht="26.25" thickBot="1" x14ac:dyDescent="0.45">
      <c r="A42" s="14" t="s">
        <v>56</v>
      </c>
    </row>
    <row r="43" spans="1:10" ht="54" customHeight="1" thickBot="1" x14ac:dyDescent="0.45">
      <c r="I43" s="28" t="s">
        <v>20</v>
      </c>
      <c r="J43" s="73">
        <f ca="1">ROUND(SUM(J19,J39),1)</f>
        <v>0</v>
      </c>
    </row>
  </sheetData>
  <mergeCells count="32">
    <mergeCell ref="D14:F14"/>
    <mergeCell ref="D15:F15"/>
    <mergeCell ref="D16:F16"/>
    <mergeCell ref="D17:F17"/>
    <mergeCell ref="D18:F18"/>
    <mergeCell ref="D19:F19"/>
    <mergeCell ref="H16:I16"/>
    <mergeCell ref="H17:I17"/>
    <mergeCell ref="H18:I18"/>
    <mergeCell ref="H19:I19"/>
    <mergeCell ref="D4:F4"/>
    <mergeCell ref="D5:F5"/>
    <mergeCell ref="D6:F6"/>
    <mergeCell ref="D7:F7"/>
    <mergeCell ref="D8:F8"/>
    <mergeCell ref="D9:F9"/>
    <mergeCell ref="H10:I10"/>
    <mergeCell ref="H11:I11"/>
    <mergeCell ref="H12:I12"/>
    <mergeCell ref="H13:I13"/>
    <mergeCell ref="D10:F10"/>
    <mergeCell ref="D11:F11"/>
    <mergeCell ref="D12:F12"/>
    <mergeCell ref="D13:F13"/>
    <mergeCell ref="H14:I14"/>
    <mergeCell ref="H15:I15"/>
    <mergeCell ref="H4:I4"/>
    <mergeCell ref="H5:I5"/>
    <mergeCell ref="H6:I6"/>
    <mergeCell ref="H7:I7"/>
    <mergeCell ref="H8:I8"/>
    <mergeCell ref="H9:I9"/>
  </mergeCells>
  <phoneticPr fontId="2"/>
  <pageMargins left="0.70866141732283472" right="0.70866141732283472" top="0.55118110236220474" bottom="0.35433070866141736" header="0.31496062992125984" footer="0.31496062992125984"/>
  <pageSetup paperSize="9" scale="74" orientation="landscape" r:id="rId1"/>
  <rowBreaks count="1" manualBreakCount="1">
    <brk id="21"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2DCD68E-F91E-4F3E-88A6-0180D3D9AFB0}">
          <x14:formula1>
            <xm:f>計算用データ!$E$4:$E$6</xm:f>
          </x14:formula1>
          <xm:sqref>F25:F38</xm:sqref>
        </x14:dataValidation>
        <x14:dataValidation type="list" allowBlank="1" showInputMessage="1" showErrorMessage="1" xr:uid="{A79941A3-7991-4195-A179-274F9D94A717}">
          <x14:formula1>
            <xm:f>計算用データ!$D$4:$D$7</xm:f>
          </x14:formula1>
          <xm:sqref>E25:E38</xm:sqref>
        </x14:dataValidation>
        <x14:dataValidation type="list" allowBlank="1" showInputMessage="1" showErrorMessage="1" xr:uid="{4A90DF98-60D7-4D89-BBBC-B7DC31C10138}">
          <x14:formula1>
            <xm:f>計算用データ!$C$4:$C$5</xm:f>
          </x14:formula1>
          <xm:sqref>D25:D38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2EACF-2AFD-42CC-913B-87D23AC5DC0D}">
  <dimension ref="A2:H18"/>
  <sheetViews>
    <sheetView zoomScaleNormal="100" workbookViewId="0">
      <selection activeCell="C2" sqref="C2"/>
    </sheetView>
  </sheetViews>
  <sheetFormatPr defaultRowHeight="18.75" x14ac:dyDescent="0.4"/>
  <cols>
    <col min="2" max="2" width="26.25" customWidth="1"/>
    <col min="3" max="3" width="16" customWidth="1"/>
    <col min="4" max="4" width="13.75" customWidth="1"/>
    <col min="5" max="5" width="24.75" customWidth="1"/>
    <col min="6" max="6" width="12.75" customWidth="1"/>
    <col min="7" max="7" width="16" customWidth="1"/>
    <col min="8" max="8" width="12.25" customWidth="1"/>
  </cols>
  <sheetData>
    <row r="2" spans="1:8" ht="33.75" thickBot="1" x14ac:dyDescent="0.45">
      <c r="A2" s="10" t="s">
        <v>102</v>
      </c>
    </row>
    <row r="3" spans="1:8" ht="39.75" thickBot="1" x14ac:dyDescent="0.45">
      <c r="A3" s="33" t="s">
        <v>0</v>
      </c>
      <c r="B3" s="11" t="s">
        <v>103</v>
      </c>
      <c r="C3" s="62" t="s">
        <v>104</v>
      </c>
      <c r="D3" s="63" t="s">
        <v>45</v>
      </c>
      <c r="E3" s="62" t="s">
        <v>105</v>
      </c>
      <c r="F3" s="63" t="s">
        <v>45</v>
      </c>
      <c r="G3" s="11" t="s">
        <v>4</v>
      </c>
      <c r="H3" s="12" t="s">
        <v>106</v>
      </c>
    </row>
    <row r="4" spans="1:8" ht="20.25" thickBot="1" x14ac:dyDescent="0.45">
      <c r="A4" s="34">
        <v>1</v>
      </c>
      <c r="B4" s="1"/>
      <c r="C4" s="64"/>
      <c r="D4" s="65"/>
      <c r="E4" s="64"/>
      <c r="F4" s="65"/>
      <c r="G4" s="1"/>
      <c r="H4" s="32">
        <f>C4*E4</f>
        <v>0</v>
      </c>
    </row>
    <row r="5" spans="1:8" ht="20.25" thickBot="1" x14ac:dyDescent="0.45">
      <c r="A5" s="34">
        <v>2</v>
      </c>
      <c r="B5" s="1"/>
      <c r="C5" s="64"/>
      <c r="D5" s="65"/>
      <c r="E5" s="64"/>
      <c r="F5" s="65"/>
      <c r="G5" s="1"/>
      <c r="H5" s="32">
        <f t="shared" ref="H5:H17" si="0">C5*E5</f>
        <v>0</v>
      </c>
    </row>
    <row r="6" spans="1:8" ht="20.25" thickBot="1" x14ac:dyDescent="0.45">
      <c r="A6" s="34">
        <v>3</v>
      </c>
      <c r="B6" s="3"/>
      <c r="C6" s="66"/>
      <c r="D6" s="67"/>
      <c r="E6" s="66"/>
      <c r="F6" s="67"/>
      <c r="G6" s="4"/>
      <c r="H6" s="32">
        <f t="shared" si="0"/>
        <v>0</v>
      </c>
    </row>
    <row r="7" spans="1:8" ht="20.25" thickBot="1" x14ac:dyDescent="0.45">
      <c r="A7" s="34">
        <v>4</v>
      </c>
      <c r="B7" s="3"/>
      <c r="C7" s="66"/>
      <c r="D7" s="67"/>
      <c r="E7" s="66"/>
      <c r="F7" s="67"/>
      <c r="G7" s="4"/>
      <c r="H7" s="32">
        <f t="shared" si="0"/>
        <v>0</v>
      </c>
    </row>
    <row r="8" spans="1:8" ht="20.25" thickBot="1" x14ac:dyDescent="0.45">
      <c r="A8" s="34">
        <v>5</v>
      </c>
      <c r="B8" s="3"/>
      <c r="C8" s="66"/>
      <c r="D8" s="67"/>
      <c r="E8" s="66"/>
      <c r="F8" s="67"/>
      <c r="G8" s="4"/>
      <c r="H8" s="32">
        <f t="shared" si="0"/>
        <v>0</v>
      </c>
    </row>
    <row r="9" spans="1:8" ht="20.25" thickBot="1" x14ac:dyDescent="0.45">
      <c r="A9" s="34">
        <v>6</v>
      </c>
      <c r="B9" s="3"/>
      <c r="C9" s="66"/>
      <c r="D9" s="67"/>
      <c r="E9" s="66"/>
      <c r="F9" s="67"/>
      <c r="G9" s="4"/>
      <c r="H9" s="32">
        <f t="shared" si="0"/>
        <v>0</v>
      </c>
    </row>
    <row r="10" spans="1:8" ht="20.25" thickBot="1" x14ac:dyDescent="0.45">
      <c r="A10" s="34">
        <v>7</v>
      </c>
      <c r="B10" s="3"/>
      <c r="C10" s="66"/>
      <c r="D10" s="67"/>
      <c r="E10" s="66"/>
      <c r="F10" s="67"/>
      <c r="G10" s="4"/>
      <c r="H10" s="32">
        <f t="shared" si="0"/>
        <v>0</v>
      </c>
    </row>
    <row r="11" spans="1:8" ht="20.25" thickBot="1" x14ac:dyDescent="0.45">
      <c r="A11" s="34">
        <v>8</v>
      </c>
      <c r="B11" s="3"/>
      <c r="C11" s="66"/>
      <c r="D11" s="67"/>
      <c r="E11" s="66"/>
      <c r="F11" s="67"/>
      <c r="G11" s="4"/>
      <c r="H11" s="32">
        <f t="shared" si="0"/>
        <v>0</v>
      </c>
    </row>
    <row r="12" spans="1:8" ht="20.25" thickBot="1" x14ac:dyDescent="0.45">
      <c r="A12" s="34">
        <v>9</v>
      </c>
      <c r="B12" s="3"/>
      <c r="C12" s="66"/>
      <c r="D12" s="67"/>
      <c r="E12" s="66"/>
      <c r="F12" s="67"/>
      <c r="G12" s="4"/>
      <c r="H12" s="32">
        <f t="shared" si="0"/>
        <v>0</v>
      </c>
    </row>
    <row r="13" spans="1:8" ht="20.25" thickBot="1" x14ac:dyDescent="0.45">
      <c r="A13" s="34">
        <v>10</v>
      </c>
      <c r="B13" s="3"/>
      <c r="C13" s="66"/>
      <c r="D13" s="67"/>
      <c r="E13" s="66"/>
      <c r="F13" s="67"/>
      <c r="G13" s="4"/>
      <c r="H13" s="32">
        <f t="shared" si="0"/>
        <v>0</v>
      </c>
    </row>
    <row r="14" spans="1:8" ht="20.25" thickBot="1" x14ac:dyDescent="0.45">
      <c r="A14" s="34">
        <v>11</v>
      </c>
      <c r="B14" s="3"/>
      <c r="C14" s="66"/>
      <c r="D14" s="67"/>
      <c r="E14" s="66"/>
      <c r="F14" s="67"/>
      <c r="G14" s="4"/>
      <c r="H14" s="32">
        <f t="shared" si="0"/>
        <v>0</v>
      </c>
    </row>
    <row r="15" spans="1:8" ht="20.25" thickBot="1" x14ac:dyDescent="0.45">
      <c r="A15" s="34">
        <v>12</v>
      </c>
      <c r="B15" s="3"/>
      <c r="C15" s="66"/>
      <c r="D15" s="67"/>
      <c r="E15" s="66"/>
      <c r="F15" s="67"/>
      <c r="G15" s="4"/>
      <c r="H15" s="32">
        <f t="shared" si="0"/>
        <v>0</v>
      </c>
    </row>
    <row r="16" spans="1:8" ht="20.25" thickBot="1" x14ac:dyDescent="0.45">
      <c r="A16" s="34">
        <v>13</v>
      </c>
      <c r="B16" s="3"/>
      <c r="C16" s="66"/>
      <c r="D16" s="67"/>
      <c r="E16" s="66"/>
      <c r="F16" s="67"/>
      <c r="G16" s="4"/>
      <c r="H16" s="32">
        <f t="shared" si="0"/>
        <v>0</v>
      </c>
    </row>
    <row r="17" spans="1:8" ht="20.25" thickBot="1" x14ac:dyDescent="0.45">
      <c r="A17" s="34">
        <v>14</v>
      </c>
      <c r="B17" s="3"/>
      <c r="C17" s="66"/>
      <c r="D17" s="67"/>
      <c r="E17" s="66"/>
      <c r="F17" s="67"/>
      <c r="G17" s="4"/>
      <c r="H17" s="32">
        <f t="shared" si="0"/>
        <v>0</v>
      </c>
    </row>
    <row r="18" spans="1:8" ht="19.5" thickBot="1" x14ac:dyDescent="0.45">
      <c r="A18" s="13" t="s">
        <v>20</v>
      </c>
      <c r="B18" s="13" t="s">
        <v>21</v>
      </c>
      <c r="C18" s="68" t="s">
        <v>21</v>
      </c>
      <c r="D18" s="69" t="s">
        <v>21</v>
      </c>
      <c r="E18" s="68" t="s">
        <v>21</v>
      </c>
      <c r="F18" s="69" t="s">
        <v>21</v>
      </c>
      <c r="G18" s="13" t="s">
        <v>21</v>
      </c>
      <c r="H18" s="74">
        <f ca="1">ROUND(SUM(H4:INDIRECT("K"&amp;(ROW()-1))),1)</f>
        <v>0</v>
      </c>
    </row>
  </sheetData>
  <phoneticPr fontId="2"/>
  <pageMargins left="0.70866141732283472" right="0.70866141732283472" top="0.74803149606299213" bottom="0.74803149606299213" header="0.31496062992125984" footer="0.31496062992125984"/>
  <pageSetup paperSize="9"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F002-A731-41B0-BEF8-B72BB15ABA6A}">
  <dimension ref="A1:M60"/>
  <sheetViews>
    <sheetView topLeftCell="A40" zoomScale="70" zoomScaleNormal="70" workbookViewId="0">
      <selection activeCell="I53" sqref="I53"/>
    </sheetView>
  </sheetViews>
  <sheetFormatPr defaultRowHeight="18.75" x14ac:dyDescent="0.4"/>
  <cols>
    <col min="2" max="2" width="25.75" customWidth="1"/>
    <col min="3" max="3" width="18.75" customWidth="1"/>
    <col min="4" max="4" width="18.25" bestFit="1" customWidth="1"/>
    <col min="5" max="5" width="14.25" customWidth="1"/>
    <col min="6" max="6" width="11.125" customWidth="1"/>
    <col min="7" max="8" width="13.125" customWidth="1"/>
    <col min="10" max="10" width="26.25" customWidth="1"/>
  </cols>
  <sheetData>
    <row r="1" spans="1:13" ht="33" x14ac:dyDescent="0.4">
      <c r="A1" s="10" t="s">
        <v>108</v>
      </c>
    </row>
    <row r="3" spans="1:13" x14ac:dyDescent="0.4">
      <c r="B3" s="15" t="s">
        <v>19</v>
      </c>
      <c r="C3" s="15" t="s">
        <v>9</v>
      </c>
      <c r="D3" s="15" t="s">
        <v>10</v>
      </c>
      <c r="E3" s="15" t="s">
        <v>12</v>
      </c>
      <c r="G3" s="15" t="s">
        <v>9</v>
      </c>
      <c r="H3" s="15" t="s">
        <v>10</v>
      </c>
      <c r="I3" s="15" t="s">
        <v>12</v>
      </c>
      <c r="J3" s="15" t="s">
        <v>22</v>
      </c>
      <c r="K3" s="15" t="s">
        <v>15</v>
      </c>
      <c r="L3" s="15" t="s">
        <v>19</v>
      </c>
      <c r="M3" s="15"/>
    </row>
    <row r="4" spans="1:13" ht="19.5" x14ac:dyDescent="0.4">
      <c r="B4" s="78" t="s">
        <v>25</v>
      </c>
      <c r="C4" s="15" t="s">
        <v>7</v>
      </c>
      <c r="D4" s="15" t="s">
        <v>18</v>
      </c>
      <c r="E4" s="15" t="s">
        <v>13</v>
      </c>
      <c r="G4" s="15" t="s">
        <v>7</v>
      </c>
      <c r="H4" s="15" t="s">
        <v>18</v>
      </c>
      <c r="I4" s="15" t="s">
        <v>13</v>
      </c>
      <c r="J4" s="15" t="str">
        <f>G4&amp;H4&amp;I4</f>
        <v>屋内あり（屋内）あり（夏期）</v>
      </c>
      <c r="K4" s="15">
        <v>1</v>
      </c>
      <c r="L4" s="15">
        <v>0.3</v>
      </c>
      <c r="M4" s="15" t="s">
        <v>107</v>
      </c>
    </row>
    <row r="5" spans="1:13" x14ac:dyDescent="0.4">
      <c r="B5" s="20" t="s">
        <v>11</v>
      </c>
      <c r="C5" s="15" t="s">
        <v>8</v>
      </c>
      <c r="D5" s="15" t="s">
        <v>16</v>
      </c>
      <c r="E5" s="15" t="s">
        <v>14</v>
      </c>
      <c r="G5" s="15" t="s">
        <v>7</v>
      </c>
      <c r="H5" s="15" t="s">
        <v>18</v>
      </c>
      <c r="I5" s="15" t="s">
        <v>14</v>
      </c>
      <c r="J5" s="15" t="str">
        <f t="shared" ref="J5:J12" si="0">G5&amp;H5&amp;I5</f>
        <v>屋内あり（屋内）あり（冬期）</v>
      </c>
      <c r="K5" s="15">
        <v>2</v>
      </c>
      <c r="L5" s="15">
        <v>0.3</v>
      </c>
      <c r="M5" s="15" t="s">
        <v>107</v>
      </c>
    </row>
    <row r="6" spans="1:13" x14ac:dyDescent="0.4">
      <c r="B6" s="15" t="s">
        <v>27</v>
      </c>
      <c r="C6" s="15" t="s">
        <v>27</v>
      </c>
      <c r="D6" s="15" t="s">
        <v>17</v>
      </c>
      <c r="E6" s="15" t="s">
        <v>11</v>
      </c>
      <c r="G6" s="15" t="s">
        <v>7</v>
      </c>
      <c r="H6" s="15" t="s">
        <v>18</v>
      </c>
      <c r="I6" s="15" t="s">
        <v>11</v>
      </c>
      <c r="J6" s="15" t="str">
        <f t="shared" si="0"/>
        <v>屋内あり（屋内）なし</v>
      </c>
      <c r="K6" s="15">
        <v>3</v>
      </c>
      <c r="L6" s="15">
        <v>0.1</v>
      </c>
      <c r="M6" s="15" t="s">
        <v>107</v>
      </c>
    </row>
    <row r="7" spans="1:13" x14ac:dyDescent="0.4">
      <c r="B7" s="15"/>
      <c r="C7" s="15"/>
      <c r="D7" s="15" t="s">
        <v>11</v>
      </c>
      <c r="E7" s="15" t="s">
        <v>27</v>
      </c>
      <c r="G7" s="15" t="s">
        <v>7</v>
      </c>
      <c r="H7" s="15" t="s">
        <v>11</v>
      </c>
      <c r="I7" s="15" t="s">
        <v>13</v>
      </c>
      <c r="J7" s="15" t="str">
        <f t="shared" si="0"/>
        <v>屋内なしあり（夏期）</v>
      </c>
      <c r="K7" s="15">
        <v>4</v>
      </c>
      <c r="L7" s="15">
        <v>0.2</v>
      </c>
      <c r="M7" s="15" t="s">
        <v>107</v>
      </c>
    </row>
    <row r="8" spans="1:13" x14ac:dyDescent="0.4">
      <c r="B8" s="15"/>
      <c r="C8" s="15"/>
      <c r="D8" s="15" t="s">
        <v>27</v>
      </c>
      <c r="E8" s="15"/>
      <c r="G8" s="15" t="s">
        <v>7</v>
      </c>
      <c r="H8" s="15" t="s">
        <v>11</v>
      </c>
      <c r="I8" s="15" t="s">
        <v>14</v>
      </c>
      <c r="J8" s="15" t="str">
        <f t="shared" si="0"/>
        <v>屋内なしあり（冬期）</v>
      </c>
      <c r="K8" s="15">
        <v>5</v>
      </c>
      <c r="L8" s="15">
        <v>0.2</v>
      </c>
      <c r="M8" s="15" t="s">
        <v>107</v>
      </c>
    </row>
    <row r="9" spans="1:13" x14ac:dyDescent="0.4">
      <c r="G9" s="15" t="s">
        <v>7</v>
      </c>
      <c r="H9" s="15" t="s">
        <v>11</v>
      </c>
      <c r="I9" s="15" t="s">
        <v>11</v>
      </c>
      <c r="J9" s="15" t="str">
        <f t="shared" si="0"/>
        <v>屋内なしなし</v>
      </c>
      <c r="K9" s="15">
        <v>6</v>
      </c>
      <c r="L9" s="15">
        <v>0</v>
      </c>
      <c r="M9" s="15" t="s">
        <v>107</v>
      </c>
    </row>
    <row r="10" spans="1:13" x14ac:dyDescent="0.4">
      <c r="G10" s="15" t="s">
        <v>8</v>
      </c>
      <c r="H10" s="15" t="s">
        <v>16</v>
      </c>
      <c r="I10" s="15" t="s">
        <v>11</v>
      </c>
      <c r="J10" s="15" t="str">
        <f t="shared" si="0"/>
        <v>屋外あり（屋外・夏期）なし</v>
      </c>
      <c r="K10" s="15">
        <v>7</v>
      </c>
      <c r="L10" s="15">
        <v>0.5</v>
      </c>
      <c r="M10" s="15" t="s">
        <v>107</v>
      </c>
    </row>
    <row r="11" spans="1:13" x14ac:dyDescent="0.4">
      <c r="G11" s="15" t="s">
        <v>8</v>
      </c>
      <c r="H11" s="15" t="s">
        <v>17</v>
      </c>
      <c r="I11" s="15" t="s">
        <v>11</v>
      </c>
      <c r="J11" s="15" t="str">
        <f t="shared" si="0"/>
        <v>屋外あり（屋外・冬期）なし</v>
      </c>
      <c r="K11" s="15">
        <v>8</v>
      </c>
      <c r="L11" s="15">
        <v>0.7</v>
      </c>
      <c r="M11" s="15" t="s">
        <v>107</v>
      </c>
    </row>
    <row r="12" spans="1:13" x14ac:dyDescent="0.4">
      <c r="G12" s="15" t="s">
        <v>8</v>
      </c>
      <c r="H12" s="15" t="s">
        <v>11</v>
      </c>
      <c r="I12" s="15" t="s">
        <v>11</v>
      </c>
      <c r="J12" s="15" t="str">
        <f t="shared" si="0"/>
        <v>屋外なしなし</v>
      </c>
      <c r="K12" s="15">
        <v>9</v>
      </c>
      <c r="L12" s="15">
        <v>0</v>
      </c>
      <c r="M12" s="15" t="s">
        <v>107</v>
      </c>
    </row>
    <row r="17" spans="1:11" ht="33" x14ac:dyDescent="0.4">
      <c r="A17" s="10" t="s">
        <v>109</v>
      </c>
    </row>
    <row r="19" spans="1:11" ht="19.5" x14ac:dyDescent="0.4">
      <c r="B19" s="6" t="s">
        <v>54</v>
      </c>
    </row>
    <row r="20" spans="1:11" ht="37.5" x14ac:dyDescent="0.4">
      <c r="B20" s="15" t="s">
        <v>31</v>
      </c>
      <c r="C20" s="16" t="s">
        <v>39</v>
      </c>
    </row>
    <row r="21" spans="1:11" ht="19.5" x14ac:dyDescent="0.4">
      <c r="B21" s="5" t="s">
        <v>28</v>
      </c>
      <c r="C21" s="15">
        <v>17</v>
      </c>
    </row>
    <row r="22" spans="1:11" ht="19.5" x14ac:dyDescent="0.4">
      <c r="B22" s="5" t="s">
        <v>29</v>
      </c>
      <c r="C22" s="15">
        <v>57</v>
      </c>
    </row>
    <row r="23" spans="1:11" ht="19.5" x14ac:dyDescent="0.4">
      <c r="B23" s="5" t="s">
        <v>30</v>
      </c>
      <c r="C23" s="15">
        <v>98</v>
      </c>
    </row>
    <row r="24" spans="1:11" x14ac:dyDescent="0.4">
      <c r="B24" t="s">
        <v>120</v>
      </c>
    </row>
    <row r="25" spans="1:11" x14ac:dyDescent="0.4">
      <c r="B25" t="s">
        <v>84</v>
      </c>
    </row>
    <row r="28" spans="1:11" x14ac:dyDescent="0.4">
      <c r="B28" t="s">
        <v>55</v>
      </c>
    </row>
    <row r="29" spans="1:11" x14ac:dyDescent="0.4">
      <c r="B29" s="20" t="s">
        <v>31</v>
      </c>
      <c r="C29" s="21" t="s">
        <v>42</v>
      </c>
      <c r="D29" s="22" t="s">
        <v>45</v>
      </c>
      <c r="E29" s="21" t="s">
        <v>44</v>
      </c>
      <c r="F29" s="22" t="s">
        <v>45</v>
      </c>
      <c r="G29" s="21" t="s">
        <v>50</v>
      </c>
      <c r="H29" s="22" t="s">
        <v>45</v>
      </c>
    </row>
    <row r="30" spans="1:11" ht="19.5" x14ac:dyDescent="0.4">
      <c r="B30" s="5" t="s">
        <v>43</v>
      </c>
      <c r="C30" s="18">
        <v>22</v>
      </c>
      <c r="D30" s="17" t="s">
        <v>46</v>
      </c>
      <c r="E30" s="18">
        <v>2.3220000000000001</v>
      </c>
      <c r="F30" s="17" t="s">
        <v>51</v>
      </c>
      <c r="G30" s="19">
        <f t="shared" ref="G30:G42" si="1">ROUND(E30/C30,2)</f>
        <v>0.11</v>
      </c>
      <c r="H30" s="17" t="s">
        <v>52</v>
      </c>
    </row>
    <row r="31" spans="1:11" ht="19.5" x14ac:dyDescent="0.4">
      <c r="B31" s="5" t="s">
        <v>37</v>
      </c>
      <c r="C31" s="18">
        <v>15</v>
      </c>
      <c r="D31" s="17" t="s">
        <v>46</v>
      </c>
      <c r="E31" s="18">
        <v>2.3220000000000001</v>
      </c>
      <c r="F31" s="17" t="s">
        <v>51</v>
      </c>
      <c r="G31" s="19">
        <f t="shared" si="1"/>
        <v>0.15</v>
      </c>
      <c r="H31" s="17" t="s">
        <v>52</v>
      </c>
      <c r="I31" s="59" t="s">
        <v>122</v>
      </c>
      <c r="K31" t="s">
        <v>90</v>
      </c>
    </row>
    <row r="32" spans="1:11" ht="19.5" x14ac:dyDescent="0.4">
      <c r="B32" s="5" t="s">
        <v>40</v>
      </c>
      <c r="C32" s="75">
        <f>C31*1.25</f>
        <v>18.75</v>
      </c>
      <c r="D32" s="17" t="s">
        <v>46</v>
      </c>
      <c r="E32" s="18">
        <v>2.6190000000000002</v>
      </c>
      <c r="F32" s="17" t="s">
        <v>51</v>
      </c>
      <c r="G32" s="19">
        <f>ROUND(E32/C32,2)</f>
        <v>0.14000000000000001</v>
      </c>
      <c r="H32" s="17" t="s">
        <v>52</v>
      </c>
    </row>
    <row r="33" spans="2:9" ht="19.5" x14ac:dyDescent="0.4">
      <c r="B33" s="5" t="s">
        <v>38</v>
      </c>
      <c r="C33" s="18">
        <v>6.5</v>
      </c>
      <c r="D33" s="17" t="s">
        <v>47</v>
      </c>
      <c r="E33" s="18">
        <v>0.3</v>
      </c>
      <c r="F33" s="17" t="s">
        <v>49</v>
      </c>
      <c r="G33" s="19">
        <f>ROUND(E33/C33,2)</f>
        <v>0.05</v>
      </c>
      <c r="H33" s="17" t="s">
        <v>52</v>
      </c>
      <c r="I33" t="s">
        <v>48</v>
      </c>
    </row>
    <row r="34" spans="2:9" ht="19.5" x14ac:dyDescent="0.4">
      <c r="B34" s="5" t="s">
        <v>63</v>
      </c>
      <c r="C34" s="18">
        <v>9</v>
      </c>
      <c r="D34" s="17" t="s">
        <v>47</v>
      </c>
      <c r="E34" s="18">
        <v>2.3220000000000001</v>
      </c>
      <c r="F34" s="17" t="s">
        <v>51</v>
      </c>
      <c r="G34" s="19">
        <f t="shared" si="1"/>
        <v>0.26</v>
      </c>
      <c r="H34" s="17" t="s">
        <v>52</v>
      </c>
      <c r="I34" t="s">
        <v>85</v>
      </c>
    </row>
    <row r="35" spans="2:9" ht="19.5" x14ac:dyDescent="0.4">
      <c r="B35" s="5" t="s">
        <v>61</v>
      </c>
      <c r="C35" s="18">
        <v>7</v>
      </c>
      <c r="D35" s="17" t="s">
        <v>46</v>
      </c>
      <c r="E35" s="18">
        <v>2.3220000000000001</v>
      </c>
      <c r="F35" s="17" t="s">
        <v>51</v>
      </c>
      <c r="G35" s="19">
        <f t="shared" si="1"/>
        <v>0.33</v>
      </c>
      <c r="H35" s="17" t="s">
        <v>52</v>
      </c>
    </row>
    <row r="36" spans="2:9" ht="19.5" x14ac:dyDescent="0.4">
      <c r="B36" s="5" t="s">
        <v>62</v>
      </c>
      <c r="C36" s="18">
        <v>7</v>
      </c>
      <c r="D36" s="17" t="s">
        <v>46</v>
      </c>
      <c r="E36" s="18">
        <v>2.6190000000000002</v>
      </c>
      <c r="F36" s="17" t="s">
        <v>51</v>
      </c>
      <c r="G36" s="19">
        <f t="shared" si="1"/>
        <v>0.37</v>
      </c>
      <c r="H36" s="17" t="s">
        <v>52</v>
      </c>
    </row>
    <row r="37" spans="2:9" ht="19.5" x14ac:dyDescent="0.4">
      <c r="B37" s="5" t="s">
        <v>41</v>
      </c>
      <c r="C37" s="18">
        <v>4</v>
      </c>
      <c r="D37" s="17" t="s">
        <v>46</v>
      </c>
      <c r="E37" s="18">
        <v>2.6190000000000002</v>
      </c>
      <c r="F37" s="17" t="s">
        <v>51</v>
      </c>
      <c r="G37" s="19">
        <f t="shared" si="1"/>
        <v>0.65</v>
      </c>
      <c r="H37" s="17" t="s">
        <v>52</v>
      </c>
    </row>
    <row r="38" spans="2:9" ht="19.5" x14ac:dyDescent="0.4">
      <c r="B38" s="5" t="s">
        <v>64</v>
      </c>
      <c r="C38" s="18">
        <v>15</v>
      </c>
      <c r="D38" s="17" t="s">
        <v>46</v>
      </c>
      <c r="E38" s="18">
        <v>2.3220000000000001</v>
      </c>
      <c r="F38" s="17" t="s">
        <v>51</v>
      </c>
      <c r="G38" s="19">
        <f>ROUND(E38/C38,2)</f>
        <v>0.15</v>
      </c>
      <c r="H38" s="17" t="s">
        <v>52</v>
      </c>
    </row>
    <row r="39" spans="2:9" ht="19.5" x14ac:dyDescent="0.4">
      <c r="B39" s="5" t="s">
        <v>65</v>
      </c>
      <c r="C39" s="18">
        <v>5.5</v>
      </c>
      <c r="D39" s="17" t="s">
        <v>46</v>
      </c>
      <c r="E39" s="18">
        <v>2.6190000000000002</v>
      </c>
      <c r="F39" s="17" t="s">
        <v>51</v>
      </c>
      <c r="G39" s="19">
        <f t="shared" si="1"/>
        <v>0.48</v>
      </c>
      <c r="H39" s="17" t="s">
        <v>52</v>
      </c>
      <c r="I39" t="s">
        <v>71</v>
      </c>
    </row>
    <row r="40" spans="2:9" ht="19.5" x14ac:dyDescent="0.4">
      <c r="B40" s="5" t="s">
        <v>70</v>
      </c>
      <c r="C40" s="18">
        <v>4.5</v>
      </c>
      <c r="D40" s="17" t="s">
        <v>46</v>
      </c>
      <c r="E40" s="18">
        <v>2.6190000000000002</v>
      </c>
      <c r="F40" s="17" t="s">
        <v>51</v>
      </c>
      <c r="G40" s="19">
        <f t="shared" si="1"/>
        <v>0.57999999999999996</v>
      </c>
      <c r="H40" s="17" t="s">
        <v>52</v>
      </c>
      <c r="I40" t="s">
        <v>71</v>
      </c>
    </row>
    <row r="41" spans="2:9" ht="19.5" x14ac:dyDescent="0.4">
      <c r="B41" s="5" t="s">
        <v>66</v>
      </c>
      <c r="C41" s="18">
        <v>3.3</v>
      </c>
      <c r="D41" s="17" t="s">
        <v>46</v>
      </c>
      <c r="E41" s="18">
        <v>2.6190000000000002</v>
      </c>
      <c r="F41" s="17" t="s">
        <v>51</v>
      </c>
      <c r="G41" s="19">
        <f t="shared" si="1"/>
        <v>0.79</v>
      </c>
      <c r="H41" s="17" t="s">
        <v>52</v>
      </c>
      <c r="I41" s="59" t="s">
        <v>89</v>
      </c>
    </row>
    <row r="42" spans="2:9" ht="19.5" x14ac:dyDescent="0.4">
      <c r="B42" s="5" t="s">
        <v>83</v>
      </c>
      <c r="C42" s="18">
        <v>3</v>
      </c>
      <c r="D42" s="17" t="s">
        <v>46</v>
      </c>
      <c r="E42" s="18">
        <v>2.6190000000000002</v>
      </c>
      <c r="F42" s="17" t="s">
        <v>51</v>
      </c>
      <c r="G42" s="19">
        <f t="shared" si="1"/>
        <v>0.87</v>
      </c>
      <c r="H42" s="17" t="s">
        <v>52</v>
      </c>
    </row>
    <row r="43" spans="2:9" ht="19.5" x14ac:dyDescent="0.4">
      <c r="B43" s="5" t="s">
        <v>21</v>
      </c>
      <c r="C43" s="21" t="s">
        <v>21</v>
      </c>
      <c r="D43" s="17" t="s">
        <v>46</v>
      </c>
      <c r="E43" s="21" t="s">
        <v>21</v>
      </c>
      <c r="F43" s="17" t="s">
        <v>51</v>
      </c>
      <c r="G43" s="80" t="s">
        <v>21</v>
      </c>
      <c r="H43" s="17" t="s">
        <v>52</v>
      </c>
    </row>
    <row r="44" spans="2:9" ht="19.5" x14ac:dyDescent="0.4">
      <c r="B44" s="76"/>
      <c r="G44" s="77"/>
    </row>
    <row r="45" spans="2:9" x14ac:dyDescent="0.4">
      <c r="B45" t="s">
        <v>91</v>
      </c>
    </row>
    <row r="46" spans="2:9" x14ac:dyDescent="0.4">
      <c r="B46" t="s">
        <v>124</v>
      </c>
    </row>
    <row r="47" spans="2:9" ht="19.5" x14ac:dyDescent="0.4">
      <c r="B47" s="79" t="s">
        <v>128</v>
      </c>
    </row>
    <row r="48" spans="2:9" x14ac:dyDescent="0.4">
      <c r="C48" s="59" t="s">
        <v>123</v>
      </c>
    </row>
    <row r="49" spans="3:6" x14ac:dyDescent="0.4">
      <c r="C49" t="s">
        <v>86</v>
      </c>
    </row>
    <row r="50" spans="3:6" x14ac:dyDescent="0.4">
      <c r="C50" t="s">
        <v>87</v>
      </c>
      <c r="F50" t="s">
        <v>129</v>
      </c>
    </row>
    <row r="52" spans="3:6" x14ac:dyDescent="0.4">
      <c r="C52" s="59" t="s">
        <v>125</v>
      </c>
      <c r="F52" t="s">
        <v>127</v>
      </c>
    </row>
    <row r="53" spans="3:6" x14ac:dyDescent="0.4">
      <c r="C53" t="s">
        <v>88</v>
      </c>
    </row>
    <row r="54" spans="3:6" x14ac:dyDescent="0.4">
      <c r="C54" t="s">
        <v>126</v>
      </c>
      <c r="F54" t="s">
        <v>64</v>
      </c>
    </row>
    <row r="60" spans="3:6" x14ac:dyDescent="0.4">
      <c r="C60">
        <v>2019</v>
      </c>
    </row>
  </sheetData>
  <phoneticPr fontId="2"/>
  <hyperlinks>
    <hyperlink ref="I41" r:id="rId1" xr:uid="{D6935295-43A9-409C-B699-3B7E32DAC567}"/>
    <hyperlink ref="I31" r:id="rId2" xr:uid="{51A7CD9C-6784-4E03-AF82-F8E087E437EB}"/>
    <hyperlink ref="C48" r:id="rId3" xr:uid="{E9E25A74-177A-4BF8-BCC1-12E6A1A14B9D}"/>
    <hyperlink ref="C52" r:id="rId4" xr:uid="{D57E78BE-D201-4A3F-BC9B-EB55BBC28E1C}"/>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22FC517C8E5E46921870DA343A2BDF" ma:contentTypeVersion="11" ma:contentTypeDescription="新しいドキュメントを作成します。" ma:contentTypeScope="" ma:versionID="53b6700a1a41e347a4d00290db4756ee">
  <xsd:schema xmlns:xsd="http://www.w3.org/2001/XMLSchema" xmlns:xs="http://www.w3.org/2001/XMLSchema" xmlns:p="http://schemas.microsoft.com/office/2006/metadata/properties" xmlns:ns2="6ef006c0-6b87-42d3-8203-6b7b751515af" xmlns:ns3="89b99657-cdb0-4a9c-8b39-7f897971dee9" targetNamespace="http://schemas.microsoft.com/office/2006/metadata/properties" ma:root="true" ma:fieldsID="002caf0428db707153d6ef1cb814d1c1" ns2:_="" ns3:_="">
    <xsd:import namespace="6ef006c0-6b87-42d3-8203-6b7b751515af"/>
    <xsd:import namespace="89b99657-cdb0-4a9c-8b39-7f897971dee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f006c0-6b87-42d3-8203-6b7b751515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b99657-cdb0-4a9c-8b39-7f897971dee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90a1a2-ae02-4adb-8da4-bd797d848b67}" ma:internalName="TaxCatchAll" ma:showField="CatchAllData" ma:web="89b99657-cdb0-4a9c-8b39-7f897971dee9">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ef006c0-6b87-42d3-8203-6b7b751515af">
      <Terms xmlns="http://schemas.microsoft.com/office/infopath/2007/PartnerControls"/>
    </lcf76f155ced4ddcb4097134ff3c332f>
    <TaxCatchAll xmlns="89b99657-cdb0-4a9c-8b39-7f897971dee9" xsi:nil="true"/>
  </documentManagement>
</p:properties>
</file>

<file path=customXml/itemProps1.xml><?xml version="1.0" encoding="utf-8"?>
<ds:datastoreItem xmlns:ds="http://schemas.openxmlformats.org/officeDocument/2006/customXml" ds:itemID="{D387E3C9-D527-4ACF-A1CF-7A739C868384}">
  <ds:schemaRefs>
    <ds:schemaRef ds:uri="http://schemas.microsoft.com/sharepoint/v3/contenttype/forms"/>
  </ds:schemaRefs>
</ds:datastoreItem>
</file>

<file path=customXml/itemProps2.xml><?xml version="1.0" encoding="utf-8"?>
<ds:datastoreItem xmlns:ds="http://schemas.openxmlformats.org/officeDocument/2006/customXml" ds:itemID="{96E17038-9221-4084-BB98-B9FAEB55E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f006c0-6b87-42d3-8203-6b7b751515af"/>
    <ds:schemaRef ds:uri="89b99657-cdb0-4a9c-8b39-7f897971de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52620-E060-4581-8B9C-50A6F3B7FE5D}">
  <ds:schemaRefs>
    <ds:schemaRef ds:uri="6ef006c0-6b87-42d3-8203-6b7b751515af"/>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dcmitype/"/>
    <ds:schemaRef ds:uri="http://schemas.microsoft.com/office/2006/documentManagement/types"/>
    <ds:schemaRef ds:uri="89b99657-cdb0-4a9c-8b39-7f897971dee9"/>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まとめ</vt:lpstr>
      <vt:lpstr>１参加者の移動</vt:lpstr>
      <vt:lpstr>２資機材の輸送等</vt:lpstr>
      <vt:lpstr>３施設の利用</vt:lpstr>
      <vt:lpstr>４その他</vt:lpstr>
      <vt:lpstr>計算用データ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nagasawa</dc:creator>
  <cp:lastModifiedBy>w</cp:lastModifiedBy>
  <cp:lastPrinted>2023-07-11T05:00:59Z</cp:lastPrinted>
  <dcterms:created xsi:type="dcterms:W3CDTF">2023-04-09T07:53:56Z</dcterms:created>
  <dcterms:modified xsi:type="dcterms:W3CDTF">2023-07-11T05:07:52Z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0x0101002A22FC517C8E5E46921870DA343A2BDF</vt:lpwstr>
  </property>
  <property fmtid="{D5CDD505-2E9C-101B-9397-08002B2CF9AE}" pid="3" name="MediaServiceImageTags">
    <vt:lpwstr/>
  </property>
</Properties>
</file>