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1\FG00$\活躍推進係共有\700 女性活躍推進企業認証制度\09_基準改定\R4改定\03_決裁用資料\"/>
    </mc:Choice>
  </mc:AlternateContent>
  <workbookProtection workbookPassword="EB5E" lockStructure="1"/>
  <bookViews>
    <workbookView xWindow="0" yWindow="0" windowWidth="20490" windowHeight="7770"/>
  </bookViews>
  <sheets>
    <sheet name="入力シート" sheetId="8" r:id="rId1"/>
    <sheet name="結果 " sheetId="7" r:id="rId2"/>
    <sheet name="計算シート" sheetId="5" state="hidden" r:id="rId3"/>
    <sheet name="評価点数表" sheetId="10" r:id="rId4"/>
  </sheets>
  <definedNames>
    <definedName name="_xlnm.Print_Area" localSheetId="2">計算シート!$D$2:$R$34</definedName>
    <definedName name="_xlnm.Print_Area" localSheetId="1">'結果 '!$B$2:$AA$85</definedName>
    <definedName name="_xlnm.Print_Area" localSheetId="0">入力シート!$A$1:$M$85</definedName>
    <definedName name="_xlnm.Print_Titles" localSheetId="0">入力シート!$4:$5</definedName>
  </definedNames>
  <calcPr calcId="152511"/>
</workbook>
</file>

<file path=xl/calcChain.xml><?xml version="1.0" encoding="utf-8"?>
<calcChain xmlns="http://schemas.openxmlformats.org/spreadsheetml/2006/main">
  <c r="G10" i="8" l="1"/>
  <c r="I8" i="8" s="1"/>
  <c r="K11" i="8"/>
  <c r="G12" i="8"/>
  <c r="I14" i="8"/>
  <c r="J14" i="8"/>
  <c r="I15" i="8"/>
  <c r="J15" i="8"/>
  <c r="I16" i="8"/>
  <c r="J16" i="8"/>
  <c r="I18" i="8"/>
  <c r="J18" i="8"/>
  <c r="I19" i="8"/>
  <c r="J19" i="8"/>
  <c r="I21" i="8"/>
  <c r="J21" i="8"/>
  <c r="I24" i="8"/>
  <c r="J24" i="8"/>
  <c r="I26" i="8"/>
  <c r="J26" i="8"/>
  <c r="I28" i="8"/>
  <c r="J28" i="8"/>
  <c r="I29" i="8"/>
  <c r="J29" i="8"/>
  <c r="I31" i="8"/>
  <c r="J31" i="8"/>
  <c r="I32" i="8"/>
  <c r="J32" i="8"/>
  <c r="I33" i="8"/>
  <c r="J33" i="8"/>
  <c r="I34" i="8"/>
  <c r="J34" i="8"/>
  <c r="I35" i="8"/>
  <c r="J35" i="8"/>
  <c r="I37" i="8"/>
  <c r="J37" i="8"/>
  <c r="G42" i="8"/>
  <c r="J40" i="8" s="1"/>
  <c r="G46" i="8"/>
  <c r="I44" i="8" s="1"/>
  <c r="G50" i="8"/>
  <c r="F51" i="8" s="1"/>
  <c r="I53" i="8"/>
  <c r="J53" i="8"/>
  <c r="I54" i="8"/>
  <c r="J54" i="8"/>
  <c r="G58" i="8"/>
  <c r="G61" i="8"/>
  <c r="I63" i="8"/>
  <c r="J63" i="8"/>
  <c r="I65" i="8"/>
  <c r="J65" i="8"/>
  <c r="I67" i="8"/>
  <c r="J67" i="8"/>
  <c r="I69" i="8"/>
  <c r="J69" i="8"/>
  <c r="I71" i="8"/>
  <c r="J71" i="8"/>
  <c r="I73" i="8"/>
  <c r="J73" i="8"/>
  <c r="I75" i="8"/>
  <c r="J75" i="8"/>
  <c r="I76" i="8"/>
  <c r="J76" i="8"/>
  <c r="G62" i="8" l="1"/>
  <c r="J56" i="8" s="1"/>
  <c r="I40" i="8"/>
  <c r="I11" i="8"/>
  <c r="I56" i="8"/>
  <c r="I48" i="8"/>
  <c r="J48" i="8"/>
  <c r="J11" i="8"/>
  <c r="J44" i="8"/>
  <c r="J8" i="8"/>
  <c r="U34" i="7" l="1"/>
  <c r="P21" i="7"/>
  <c r="P20" i="7"/>
  <c r="D27" i="7"/>
  <c r="U24" i="7"/>
  <c r="U25" i="7"/>
  <c r="U35" i="7"/>
  <c r="N29" i="7"/>
  <c r="N28" i="7"/>
  <c r="P23" i="7"/>
  <c r="P22" i="7"/>
  <c r="D21" i="7"/>
  <c r="D20" i="7"/>
  <c r="D19" i="7"/>
  <c r="D18" i="7"/>
  <c r="U29" i="7" l="1"/>
  <c r="U30" i="7"/>
  <c r="L39" i="7"/>
  <c r="L23" i="7"/>
  <c r="L7" i="7"/>
  <c r="U28" i="7"/>
  <c r="U16" i="7"/>
  <c r="U12" i="7"/>
  <c r="P18" i="7" l="1"/>
  <c r="L24" i="7"/>
  <c r="L40" i="7"/>
  <c r="M34" i="7"/>
  <c r="M33" i="7"/>
  <c r="N16" i="7"/>
  <c r="N12" i="7"/>
  <c r="D22" i="7"/>
  <c r="D26" i="7"/>
  <c r="D17" i="7"/>
  <c r="D32" i="7"/>
  <c r="D31" i="7"/>
  <c r="L38" i="7" l="1"/>
  <c r="D12" i="7"/>
  <c r="K12" i="5"/>
  <c r="H59" i="5" s="1"/>
  <c r="D13" i="7"/>
  <c r="K7" i="5" l="1"/>
  <c r="P19" i="7" l="1"/>
  <c r="Q43" i="7" l="1"/>
  <c r="K20" i="5" l="1"/>
  <c r="H51" i="5" s="1"/>
  <c r="H20" i="5" l="1"/>
  <c r="I51" i="5" l="1"/>
  <c r="G51" i="5"/>
  <c r="K19" i="5" l="1"/>
  <c r="H52" i="5" s="1"/>
  <c r="K25" i="5"/>
  <c r="G46" i="5" s="1"/>
  <c r="K18" i="5"/>
  <c r="H53" i="5" s="1"/>
  <c r="K16" i="5"/>
  <c r="H55" i="5" s="1"/>
  <c r="K15" i="5"/>
  <c r="H56" i="5" s="1"/>
  <c r="K31" i="5"/>
  <c r="G40" i="5" s="1"/>
  <c r="K30" i="5"/>
  <c r="G41" i="5" s="1"/>
  <c r="K24" i="5"/>
  <c r="G47" i="5" s="1"/>
  <c r="K28" i="5"/>
  <c r="G43" i="5" s="1"/>
  <c r="K27" i="5"/>
  <c r="G44" i="5" s="1"/>
  <c r="K11" i="5"/>
  <c r="H60" i="5" s="1"/>
  <c r="K9" i="5"/>
  <c r="H62" i="5" s="1"/>
  <c r="K8" i="5"/>
  <c r="H63" i="5" s="1"/>
  <c r="K6" i="5"/>
  <c r="H65" i="5" s="1"/>
  <c r="K5" i="5"/>
  <c r="H66" i="5" s="1"/>
  <c r="K14" i="5"/>
  <c r="H57" i="5" s="1"/>
  <c r="K13" i="5"/>
  <c r="H58" i="5" s="1"/>
  <c r="K34" i="5"/>
  <c r="K33" i="5"/>
  <c r="G38" i="5" s="1"/>
  <c r="G37" i="5" l="1"/>
  <c r="I37" i="5" s="1"/>
  <c r="K32" i="5"/>
  <c r="G39" i="5" s="1"/>
  <c r="K17" i="5"/>
  <c r="H54" i="5" s="1"/>
  <c r="K10" i="5"/>
  <c r="H61" i="5" s="1"/>
  <c r="I79" i="8"/>
  <c r="G25" i="5"/>
  <c r="G30" i="5"/>
  <c r="H14" i="5"/>
  <c r="H19" i="5"/>
  <c r="K3" i="5"/>
  <c r="H68" i="5" s="1"/>
  <c r="K26" i="5"/>
  <c r="G45" i="5" s="1"/>
  <c r="K29" i="5"/>
  <c r="G42" i="5" s="1"/>
  <c r="K4" i="5"/>
  <c r="H67" i="5" s="1"/>
  <c r="K22" i="5"/>
  <c r="G49" i="5" s="1"/>
  <c r="K23" i="5"/>
  <c r="G48" i="5" s="1"/>
  <c r="G68" i="5" l="1"/>
  <c r="I68" i="5"/>
  <c r="G32" i="5"/>
  <c r="H10" i="5"/>
  <c r="I78" i="8"/>
  <c r="I80" i="8" s="1"/>
  <c r="K80" i="8" s="1"/>
  <c r="H22" i="5"/>
  <c r="G22" i="5"/>
  <c r="G34" i="5"/>
  <c r="G33" i="5"/>
  <c r="G29" i="5"/>
  <c r="G24" i="5"/>
  <c r="G28" i="5"/>
  <c r="G27" i="5"/>
  <c r="G26" i="5"/>
  <c r="G31" i="5"/>
  <c r="G23" i="5"/>
  <c r="H13" i="5"/>
  <c r="H18" i="5"/>
  <c r="H17" i="5"/>
  <c r="H16" i="5"/>
  <c r="H15" i="5"/>
  <c r="H4" i="5"/>
  <c r="H11" i="5"/>
  <c r="H9" i="5"/>
  <c r="H8" i="5"/>
  <c r="H64" i="5"/>
  <c r="H6" i="5"/>
  <c r="H5" i="5"/>
  <c r="H12" i="5"/>
  <c r="K78" i="8" l="1"/>
  <c r="L80" i="8"/>
  <c r="H7" i="5"/>
  <c r="H3" i="5"/>
  <c r="K21" i="5"/>
  <c r="G50" i="5" l="1"/>
  <c r="I50" i="5" s="1"/>
  <c r="H21" i="5"/>
  <c r="G21" i="5"/>
</calcChain>
</file>

<file path=xl/sharedStrings.xml><?xml version="1.0" encoding="utf-8"?>
<sst xmlns="http://schemas.openxmlformats.org/spreadsheetml/2006/main" count="683" uniqueCount="428">
  <si>
    <t>労働環境</t>
    <rPh sb="0" eb="2">
      <t>ロウドウ</t>
    </rPh>
    <rPh sb="2" eb="4">
      <t>カンキョウ</t>
    </rPh>
    <phoneticPr fontId="1"/>
  </si>
  <si>
    <t>平均勤続年数</t>
    <rPh sb="0" eb="2">
      <t>ヘイキン</t>
    </rPh>
    <rPh sb="2" eb="4">
      <t>キンゾク</t>
    </rPh>
    <rPh sb="4" eb="6">
      <t>ネンスウ</t>
    </rPh>
    <phoneticPr fontId="1"/>
  </si>
  <si>
    <t>入力欄</t>
    <rPh sb="0" eb="2">
      <t>ニュウリョク</t>
    </rPh>
    <rPh sb="2" eb="3">
      <t>ラン</t>
    </rPh>
    <phoneticPr fontId="1"/>
  </si>
  <si>
    <t>点数</t>
    <rPh sb="0" eb="2">
      <t>テンスウ</t>
    </rPh>
    <phoneticPr fontId="1"/>
  </si>
  <si>
    <t>時間</t>
    <rPh sb="0" eb="2">
      <t>ジカン</t>
    </rPh>
    <phoneticPr fontId="1"/>
  </si>
  <si>
    <t>年</t>
    <rPh sb="0" eb="1">
      <t>ネン</t>
    </rPh>
    <phoneticPr fontId="1"/>
  </si>
  <si>
    <t>定着・両立</t>
    <rPh sb="0" eb="2">
      <t>テイチャク</t>
    </rPh>
    <rPh sb="3" eb="5">
      <t>リョウリツ</t>
    </rPh>
    <phoneticPr fontId="1"/>
  </si>
  <si>
    <t>均等・活躍</t>
    <rPh sb="0" eb="2">
      <t>キントウ</t>
    </rPh>
    <rPh sb="3" eb="5">
      <t>カツヤク</t>
    </rPh>
    <phoneticPr fontId="1"/>
  </si>
  <si>
    <t>人</t>
    <rPh sb="0" eb="1">
      <t>ニン</t>
    </rPh>
    <phoneticPr fontId="1"/>
  </si>
  <si>
    <t>－</t>
  </si>
  <si>
    <t>働きやすい職場づくりに向けた取組</t>
    <rPh sb="0" eb="1">
      <t>ハタラ</t>
    </rPh>
    <rPh sb="5" eb="7">
      <t>ショクバ</t>
    </rPh>
    <rPh sb="11" eb="12">
      <t>ム</t>
    </rPh>
    <rPh sb="14" eb="16">
      <t>トリクミ</t>
    </rPh>
    <phoneticPr fontId="1"/>
  </si>
  <si>
    <t>女性正社員比率</t>
    <rPh sb="0" eb="2">
      <t>ジョセイ</t>
    </rPh>
    <rPh sb="2" eb="5">
      <t>セイシャイン</t>
    </rPh>
    <rPh sb="5" eb="7">
      <t>ヒリツ</t>
    </rPh>
    <phoneticPr fontId="1"/>
  </si>
  <si>
    <t>平均賃金</t>
    <rPh sb="0" eb="2">
      <t>ヘイキン</t>
    </rPh>
    <rPh sb="2" eb="4">
      <t>チンギン</t>
    </rPh>
    <phoneticPr fontId="1"/>
  </si>
  <si>
    <t>無</t>
    <rPh sb="0" eb="1">
      <t>ナ</t>
    </rPh>
    <phoneticPr fontId="1"/>
  </si>
  <si>
    <t>管理職予備軍比率</t>
    <rPh sb="0" eb="2">
      <t>カンリ</t>
    </rPh>
    <rPh sb="2" eb="3">
      <t>ショク</t>
    </rPh>
    <rPh sb="3" eb="6">
      <t>ヨビグン</t>
    </rPh>
    <rPh sb="6" eb="8">
      <t>ヒリツ</t>
    </rPh>
    <phoneticPr fontId="1"/>
  </si>
  <si>
    <t>女性管理職比率</t>
    <rPh sb="0" eb="2">
      <t>ジョセイ</t>
    </rPh>
    <rPh sb="2" eb="4">
      <t>カンリ</t>
    </rPh>
    <rPh sb="4" eb="5">
      <t>ショク</t>
    </rPh>
    <rPh sb="5" eb="7">
      <t>ヒリツ</t>
    </rPh>
    <phoneticPr fontId="1"/>
  </si>
  <si>
    <t>残業時間</t>
    <phoneticPr fontId="1"/>
  </si>
  <si>
    <t>半日、時間単位の有給休暇</t>
    <phoneticPr fontId="1"/>
  </si>
  <si>
    <t>その他有給休暇</t>
    <phoneticPr fontId="1"/>
  </si>
  <si>
    <t>時間外労働の縮減</t>
    <phoneticPr fontId="1"/>
  </si>
  <si>
    <t>ＷＬＢ企業登録</t>
    <phoneticPr fontId="1"/>
  </si>
  <si>
    <t>フレックスタイム制度等</t>
    <phoneticPr fontId="1"/>
  </si>
  <si>
    <t>②</t>
    <phoneticPr fontId="1"/>
  </si>
  <si>
    <t>④</t>
    <phoneticPr fontId="1"/>
  </si>
  <si>
    <t>再雇用制度</t>
    <phoneticPr fontId="1"/>
  </si>
  <si>
    <t>女性管理職登用目標設定</t>
    <phoneticPr fontId="1"/>
  </si>
  <si>
    <t>管理職予備軍比率</t>
    <phoneticPr fontId="1"/>
  </si>
  <si>
    <t>管理職比率</t>
    <phoneticPr fontId="1"/>
  </si>
  <si>
    <t>平均勤続年数 
（男性）</t>
    <rPh sb="0" eb="2">
      <t>ヘイキン</t>
    </rPh>
    <rPh sb="2" eb="4">
      <t>キンゾク</t>
    </rPh>
    <rPh sb="4" eb="6">
      <t>ネンスウ</t>
    </rPh>
    <rPh sb="9" eb="11">
      <t>ダンセイ</t>
    </rPh>
    <phoneticPr fontId="1"/>
  </si>
  <si>
    <t>平均勤続年数
 （女性）</t>
    <rPh sb="0" eb="2">
      <t>ヘイキン</t>
    </rPh>
    <rPh sb="2" eb="4">
      <t>キンゾク</t>
    </rPh>
    <rPh sb="4" eb="6">
      <t>ネンスウ</t>
    </rPh>
    <rPh sb="9" eb="11">
      <t>ジョセイ</t>
    </rPh>
    <phoneticPr fontId="1"/>
  </si>
  <si>
    <t>%</t>
    <phoneticPr fontId="1"/>
  </si>
  <si>
    <t>%</t>
    <phoneticPr fontId="1"/>
  </si>
  <si>
    <t>%</t>
    <phoneticPr fontId="1"/>
  </si>
  <si>
    <t>男性</t>
    <rPh sb="0" eb="2">
      <t>ダンセイ</t>
    </rPh>
    <phoneticPr fontId="1"/>
  </si>
  <si>
    <t>女性</t>
    <rPh sb="0" eb="2">
      <t>ジョセイ</t>
    </rPh>
    <phoneticPr fontId="1"/>
  </si>
  <si>
    <t>人</t>
    <rPh sb="0" eb="1">
      <t>ニン</t>
    </rPh>
    <phoneticPr fontId="1"/>
  </si>
  <si>
    <t>千円</t>
    <rPh sb="0" eb="2">
      <t>センエン</t>
    </rPh>
    <phoneticPr fontId="1"/>
  </si>
  <si>
    <t>女性正規従業員比率</t>
    <phoneticPr fontId="1"/>
  </si>
  <si>
    <t>①</t>
    <phoneticPr fontId="1"/>
  </si>
  <si>
    <t>積極的配置</t>
    <rPh sb="0" eb="2">
      <t>セッキョク</t>
    </rPh>
    <phoneticPr fontId="1"/>
  </si>
  <si>
    <t>制度利用者に配慮した評価制度</t>
    <rPh sb="0" eb="2">
      <t>セイド</t>
    </rPh>
    <rPh sb="2" eb="5">
      <t>リヨウシャ</t>
    </rPh>
    <phoneticPr fontId="1"/>
  </si>
  <si>
    <t>法定以上育児介護休暇等</t>
    <rPh sb="6" eb="8">
      <t>カイゴ</t>
    </rPh>
    <phoneticPr fontId="1"/>
  </si>
  <si>
    <t>正規従業員転換制度</t>
    <rPh sb="7" eb="9">
      <t>セイド</t>
    </rPh>
    <phoneticPr fontId="1"/>
  </si>
  <si>
    <t>短時間勤務、所定外労働免除</t>
    <rPh sb="0" eb="3">
      <t>タンジカン</t>
    </rPh>
    <rPh sb="3" eb="5">
      <t>キンム</t>
    </rPh>
    <rPh sb="9" eb="11">
      <t>ロウドウ</t>
    </rPh>
    <phoneticPr fontId="1"/>
  </si>
  <si>
    <t>平均賃金について</t>
    <rPh sb="0" eb="2">
      <t>ヘイキン</t>
    </rPh>
    <rPh sb="2" eb="4">
      <t>チンギン</t>
    </rPh>
    <phoneticPr fontId="1"/>
  </si>
  <si>
    <t>点数</t>
    <rPh sb="0" eb="2">
      <t>テンスウ</t>
    </rPh>
    <phoneticPr fontId="1"/>
  </si>
  <si>
    <t>作業列</t>
    <rPh sb="0" eb="2">
      <t>サギョウ</t>
    </rPh>
    <rPh sb="2" eb="3">
      <t>レツ</t>
    </rPh>
    <phoneticPr fontId="1"/>
  </si>
  <si>
    <t>定着</t>
    <rPh sb="0" eb="2">
      <t>テイチャク</t>
    </rPh>
    <phoneticPr fontId="1"/>
  </si>
  <si>
    <t>均等</t>
    <rPh sb="0" eb="2">
      <t>キントウ</t>
    </rPh>
    <phoneticPr fontId="1"/>
  </si>
  <si>
    <t>㉕</t>
    <phoneticPr fontId="1"/>
  </si>
  <si>
    <t>㉖</t>
    <phoneticPr fontId="1"/>
  </si>
  <si>
    <t>⑳</t>
    <phoneticPr fontId="1"/>
  </si>
  <si>
    <t>㉑</t>
    <phoneticPr fontId="1"/>
  </si>
  <si>
    <t>㉒</t>
    <phoneticPr fontId="1"/>
  </si>
  <si>
    <t>⑦</t>
    <phoneticPr fontId="1"/>
  </si>
  <si>
    <t>⑯</t>
    <phoneticPr fontId="1"/>
  </si>
  <si>
    <t>⑰</t>
    <phoneticPr fontId="1"/>
  </si>
  <si>
    <t>㉓</t>
    <phoneticPr fontId="1"/>
  </si>
  <si>
    <t>㉔</t>
    <phoneticPr fontId="1"/>
  </si>
  <si>
    <t>③</t>
    <phoneticPr fontId="1"/>
  </si>
  <si>
    <t>⑭</t>
    <phoneticPr fontId="1"/>
  </si>
  <si>
    <t>⑩</t>
    <phoneticPr fontId="1"/>
  </si>
  <si>
    <t>⑨</t>
    <phoneticPr fontId="1"/>
  </si>
  <si>
    <t>㉙</t>
    <phoneticPr fontId="1"/>
  </si>
  <si>
    <t>㉘</t>
    <phoneticPr fontId="1"/>
  </si>
  <si>
    <t>㉗</t>
    <phoneticPr fontId="1"/>
  </si>
  <si>
    <t>⑤</t>
    <phoneticPr fontId="1"/>
  </si>
  <si>
    <t>⑥</t>
    <phoneticPr fontId="1"/>
  </si>
  <si>
    <t>年次有給休暇取得率</t>
    <rPh sb="0" eb="2">
      <t>ネンジ</t>
    </rPh>
    <phoneticPr fontId="1"/>
  </si>
  <si>
    <t>採用に
ついて</t>
    <rPh sb="0" eb="2">
      <t>サイヨウ</t>
    </rPh>
    <phoneticPr fontId="1"/>
  </si>
  <si>
    <t>管理職
登用に
ついて</t>
    <rPh sb="0" eb="2">
      <t>カンリ</t>
    </rPh>
    <rPh sb="2" eb="3">
      <t>ショク</t>
    </rPh>
    <rPh sb="4" eb="6">
      <t>トウヨウ</t>
    </rPh>
    <phoneticPr fontId="1"/>
  </si>
  <si>
    <t>40%以上</t>
    <rPh sb="3" eb="5">
      <t>イジョウ</t>
    </rPh>
    <phoneticPr fontId="1"/>
  </si>
  <si>
    <t>5年以上
7年未満</t>
    <rPh sb="1" eb="4">
      <t>ネンイジョウ</t>
    </rPh>
    <rPh sb="6" eb="7">
      <t>ネン</t>
    </rPh>
    <rPh sb="7" eb="9">
      <t>ミマン</t>
    </rPh>
    <phoneticPr fontId="1"/>
  </si>
  <si>
    <t>2年以上
4年未満</t>
    <rPh sb="1" eb="4">
      <t>ネンイジョウ</t>
    </rPh>
    <rPh sb="6" eb="7">
      <t>ネン</t>
    </rPh>
    <rPh sb="7" eb="9">
      <t>ミマン</t>
    </rPh>
    <phoneticPr fontId="1"/>
  </si>
  <si>
    <t>2年未満</t>
    <rPh sb="1" eb="2">
      <t>ネン</t>
    </rPh>
    <rPh sb="2" eb="4">
      <t>ミマン</t>
    </rPh>
    <phoneticPr fontId="1"/>
  </si>
  <si>
    <t>85%以上</t>
    <rPh sb="3" eb="5">
      <t>イジョウ</t>
    </rPh>
    <phoneticPr fontId="1"/>
  </si>
  <si>
    <t>20%未満</t>
    <rPh sb="3" eb="5">
      <t>ミマン</t>
    </rPh>
    <phoneticPr fontId="1"/>
  </si>
  <si>
    <t>70p以上</t>
    <rPh sb="2" eb="4">
      <t>イジョウ</t>
    </rPh>
    <phoneticPr fontId="1"/>
  </si>
  <si>
    <t>10p以上
20p未満</t>
    <rPh sb="3" eb="5">
      <t>イジョウ</t>
    </rPh>
    <rPh sb="9" eb="11">
      <t>ミマン</t>
    </rPh>
    <phoneticPr fontId="1"/>
  </si>
  <si>
    <t>5p以上
10p未満</t>
    <rPh sb="2" eb="4">
      <t>イジョウ</t>
    </rPh>
    <rPh sb="8" eb="10">
      <t>ミマン</t>
    </rPh>
    <phoneticPr fontId="1"/>
  </si>
  <si>
    <t>5p未満</t>
    <rPh sb="2" eb="4">
      <t>ミマン</t>
    </rPh>
    <phoneticPr fontId="1"/>
  </si>
  <si>
    <t>20p以上
70p未満</t>
    <rPh sb="3" eb="5">
      <t>イジョウ</t>
    </rPh>
    <rPh sb="9" eb="11">
      <t>ミマン</t>
    </rPh>
    <phoneticPr fontId="1"/>
  </si>
  <si>
    <t>30%以上</t>
    <rPh sb="3" eb="5">
      <t>イジョウ</t>
    </rPh>
    <phoneticPr fontId="1"/>
  </si>
  <si>
    <t>75%以上</t>
    <rPh sb="3" eb="5">
      <t>イジョウ</t>
    </rPh>
    <phoneticPr fontId="1"/>
  </si>
  <si>
    <t>5%未満</t>
    <rPh sb="2" eb="4">
      <t>ミマン</t>
    </rPh>
    <phoneticPr fontId="1"/>
  </si>
  <si>
    <t>女性正規従業員比率</t>
    <rPh sb="0" eb="2">
      <t>ジョセイ</t>
    </rPh>
    <rPh sb="2" eb="4">
      <t>セイキ</t>
    </rPh>
    <rPh sb="4" eb="7">
      <t>ジュウギョウイン</t>
    </rPh>
    <rPh sb="7" eb="9">
      <t>ヒリツ</t>
    </rPh>
    <phoneticPr fontId="1"/>
  </si>
  <si>
    <t>平均勤続年数について</t>
    <rPh sb="0" eb="2">
      <t>ヘイキン</t>
    </rPh>
    <rPh sb="2" eb="4">
      <t>キンゾク</t>
    </rPh>
    <rPh sb="4" eb="6">
      <t>ネンスウ</t>
    </rPh>
    <phoneticPr fontId="1"/>
  </si>
  <si>
    <t>社内
体制について</t>
    <rPh sb="0" eb="2">
      <t>シャナイ</t>
    </rPh>
    <rPh sb="3" eb="5">
      <t>タイセイ</t>
    </rPh>
    <phoneticPr fontId="1"/>
  </si>
  <si>
    <t>労働環境について</t>
    <rPh sb="0" eb="2">
      <t>ロウドウ</t>
    </rPh>
    <rPh sb="2" eb="4">
      <t>カンキョウ</t>
    </rPh>
    <phoneticPr fontId="1"/>
  </si>
  <si>
    <t>7年以上</t>
    <rPh sb="1" eb="2">
      <t>ネン</t>
    </rPh>
    <rPh sb="2" eb="4">
      <t>イジョウ</t>
    </rPh>
    <phoneticPr fontId="1"/>
  </si>
  <si>
    <t>年</t>
    <rPh sb="0" eb="1">
      <t>ネン</t>
    </rPh>
    <phoneticPr fontId="1"/>
  </si>
  <si>
    <t>男女差</t>
    <rPh sb="0" eb="2">
      <t>ダンジョ</t>
    </rPh>
    <rPh sb="2" eb="3">
      <t>サ</t>
    </rPh>
    <phoneticPr fontId="1"/>
  </si>
  <si>
    <t>女性比率</t>
    <rPh sb="0" eb="2">
      <t>ジョセイ</t>
    </rPh>
    <rPh sb="2" eb="4">
      <t>ヒリツ</t>
    </rPh>
    <phoneticPr fontId="1"/>
  </si>
  <si>
    <t>チェック項目</t>
    <rPh sb="4" eb="6">
      <t>コウモク</t>
    </rPh>
    <phoneticPr fontId="1"/>
  </si>
  <si>
    <t>pt</t>
    <phoneticPr fontId="1"/>
  </si>
  <si>
    <t>男女差</t>
    <rPh sb="0" eb="2">
      <t>ダンジョ</t>
    </rPh>
    <rPh sb="2" eb="3">
      <t>サ</t>
    </rPh>
    <phoneticPr fontId="1"/>
  </si>
  <si>
    <r>
      <rPr>
        <sz val="13"/>
        <color theme="1"/>
        <rFont val="ＭＳ Ｐゴシック"/>
        <family val="3"/>
        <charset val="128"/>
        <scheme val="minor"/>
      </rPr>
      <t xml:space="preserve">基準値
</t>
    </r>
    <r>
      <rPr>
        <sz val="12"/>
        <color theme="1"/>
        <rFont val="ＭＳ Ｐゴシック"/>
        <family val="3"/>
        <charset val="128"/>
        <scheme val="minor"/>
      </rPr>
      <t>(全国平均値)</t>
    </r>
    <rPh sb="0" eb="3">
      <t>キジュンチ</t>
    </rPh>
    <rPh sb="5" eb="7">
      <t>ゼンコク</t>
    </rPh>
    <rPh sb="7" eb="10">
      <t>ヘイキンチ</t>
    </rPh>
    <phoneticPr fontId="1"/>
  </si>
  <si>
    <t>均等・活躍</t>
    <rPh sb="0" eb="2">
      <t>キントウ</t>
    </rPh>
    <rPh sb="3" eb="5">
      <t>カツヤク</t>
    </rPh>
    <phoneticPr fontId="1"/>
  </si>
  <si>
    <t>イクボス宣言</t>
    <rPh sb="4" eb="6">
      <t>センゲン</t>
    </rPh>
    <phoneticPr fontId="1"/>
  </si>
  <si>
    <t>⑧</t>
    <phoneticPr fontId="1"/>
  </si>
  <si>
    <t>⑪</t>
    <phoneticPr fontId="1"/>
  </si>
  <si>
    <t>⑫</t>
    <phoneticPr fontId="1"/>
  </si>
  <si>
    <t>⑬</t>
    <phoneticPr fontId="1"/>
  </si>
  <si>
    <t>⑮</t>
    <phoneticPr fontId="1"/>
  </si>
  <si>
    <t>⑱</t>
    <phoneticPr fontId="1"/>
  </si>
  <si>
    <t>⑲</t>
    <phoneticPr fontId="1"/>
  </si>
  <si>
    <t>㉚</t>
    <phoneticPr fontId="1"/>
  </si>
  <si>
    <t>㉛</t>
    <phoneticPr fontId="1"/>
  </si>
  <si>
    <t>㉜</t>
    <phoneticPr fontId="1"/>
  </si>
  <si>
    <t>①平均勤続年数</t>
    <phoneticPr fontId="1"/>
  </si>
  <si>
    <t>③男性育休取得</t>
    <phoneticPr fontId="1"/>
  </si>
  <si>
    <t>④女性育休取得</t>
    <phoneticPr fontId="1"/>
  </si>
  <si>
    <t>⑤産休・育休から復帰</t>
    <phoneticPr fontId="1"/>
  </si>
  <si>
    <t>⑥法定以上育児介護休暇等</t>
    <phoneticPr fontId="1"/>
  </si>
  <si>
    <t>⑦短時間勤務、所定外労働免除</t>
    <phoneticPr fontId="1"/>
  </si>
  <si>
    <t>⑧フレックスタイム制度等</t>
    <phoneticPr fontId="1"/>
  </si>
  <si>
    <t>⑪残業時間</t>
    <phoneticPr fontId="1"/>
  </si>
  <si>
    <t>⑫年次有給休暇取得率</t>
    <rPh sb="1" eb="3">
      <t>ネンジ</t>
    </rPh>
    <phoneticPr fontId="1"/>
  </si>
  <si>
    <t>⑬半日、時間単位の有給休暇</t>
    <phoneticPr fontId="1"/>
  </si>
  <si>
    <t>⑭その他有給休暇</t>
    <phoneticPr fontId="1"/>
  </si>
  <si>
    <t>⑮時間外労働の縮減</t>
    <phoneticPr fontId="1"/>
  </si>
  <si>
    <t>⑰ＷＬＢ企業登録</t>
    <phoneticPr fontId="1"/>
  </si>
  <si>
    <t>⑱イクボス宣言</t>
    <rPh sb="5" eb="7">
      <t>センゲン</t>
    </rPh>
    <phoneticPr fontId="1"/>
  </si>
  <si>
    <t>⑲女性正規従業員比率</t>
    <phoneticPr fontId="1"/>
  </si>
  <si>
    <t>⑳平均賃金</t>
    <phoneticPr fontId="1"/>
  </si>
  <si>
    <t>㉒再雇用制度</t>
    <phoneticPr fontId="1"/>
  </si>
  <si>
    <t>㉓正規従業員転換制度</t>
    <phoneticPr fontId="1"/>
  </si>
  <si>
    <t>㉕積極的配置</t>
    <phoneticPr fontId="1"/>
  </si>
  <si>
    <t>㉖制度利用者に配慮した評価制度</t>
    <phoneticPr fontId="1"/>
  </si>
  <si>
    <t>㉚女性管理職登用目標設定</t>
    <phoneticPr fontId="1"/>
  </si>
  <si>
    <t>㉛管理職予備軍比率</t>
    <phoneticPr fontId="1"/>
  </si>
  <si>
    <t>㉜管理職比率</t>
    <phoneticPr fontId="1"/>
  </si>
  <si>
    <t>①平均勤続年数の男女差</t>
    <rPh sb="1" eb="3">
      <t>ヘイキン</t>
    </rPh>
    <rPh sb="3" eb="5">
      <t>キンゾク</t>
    </rPh>
    <rPh sb="5" eb="7">
      <t>ネンスウ</t>
    </rPh>
    <rPh sb="8" eb="10">
      <t>ダンジョ</t>
    </rPh>
    <rPh sb="10" eb="11">
      <t>サ</t>
    </rPh>
    <phoneticPr fontId="1"/>
  </si>
  <si>
    <t>⑰県WLB推進企業登録</t>
    <rPh sb="1" eb="2">
      <t>ケン</t>
    </rPh>
    <rPh sb="5" eb="7">
      <t>スイシン</t>
    </rPh>
    <rPh sb="7" eb="9">
      <t>キギョウ</t>
    </rPh>
    <rPh sb="9" eb="11">
      <t>トウロク</t>
    </rPh>
    <phoneticPr fontId="1"/>
  </si>
  <si>
    <t>⑲女性正規従業員比率　</t>
    <rPh sb="1" eb="3">
      <t>ジョセイ</t>
    </rPh>
    <rPh sb="3" eb="5">
      <t>セイキ</t>
    </rPh>
    <rPh sb="5" eb="8">
      <t>ジュウギョウイン</t>
    </rPh>
    <rPh sb="8" eb="10">
      <t>ヒリツ</t>
    </rPh>
    <phoneticPr fontId="1"/>
  </si>
  <si>
    <r>
      <rPr>
        <sz val="12"/>
        <rFont val="ＭＳ Ｐゴシック"/>
        <family val="3"/>
        <charset val="128"/>
        <scheme val="minor"/>
      </rPr>
      <t>㉓非正規従業員を対</t>
    </r>
    <r>
      <rPr>
        <sz val="12"/>
        <color theme="1"/>
        <rFont val="ＭＳ Ｐゴシック"/>
        <family val="3"/>
        <charset val="128"/>
        <scheme val="minor"/>
      </rPr>
      <t>象とした正規従業員への転換制度</t>
    </r>
    <rPh sb="1" eb="4">
      <t>ヒセイキ</t>
    </rPh>
    <rPh sb="4" eb="7">
      <t>ジュウギョウイン</t>
    </rPh>
    <rPh sb="8" eb="10">
      <t>タイショウ</t>
    </rPh>
    <rPh sb="13" eb="15">
      <t>セイキ</t>
    </rPh>
    <rPh sb="15" eb="18">
      <t>ジュウギョウイン</t>
    </rPh>
    <rPh sb="20" eb="22">
      <t>テンカン</t>
    </rPh>
    <rPh sb="22" eb="24">
      <t>セイド</t>
    </rPh>
    <phoneticPr fontId="1"/>
  </si>
  <si>
    <t>正規従業員数
（男性）</t>
    <rPh sb="0" eb="2">
      <t>セイキ</t>
    </rPh>
    <rPh sb="2" eb="5">
      <t>ジュウギョウイン</t>
    </rPh>
    <rPh sb="5" eb="6">
      <t>スウ</t>
    </rPh>
    <rPh sb="8" eb="10">
      <t>ダンセイ</t>
    </rPh>
    <phoneticPr fontId="1"/>
  </si>
  <si>
    <t>人</t>
    <rPh sb="0" eb="1">
      <t>ニン</t>
    </rPh>
    <phoneticPr fontId="1"/>
  </si>
  <si>
    <t>正規従業員数
（女性）</t>
    <rPh sb="0" eb="2">
      <t>セイキ</t>
    </rPh>
    <rPh sb="2" eb="5">
      <t>ジュウギョウイン</t>
    </rPh>
    <rPh sb="5" eb="6">
      <t>スウ</t>
    </rPh>
    <rPh sb="8" eb="10">
      <t>ジョセイ</t>
    </rPh>
    <phoneticPr fontId="1"/>
  </si>
  <si>
    <t>基準値達成
/取組有</t>
    <rPh sb="0" eb="3">
      <t>キジュンチ</t>
    </rPh>
    <rPh sb="3" eb="5">
      <t>タッセイ</t>
    </rPh>
    <rPh sb="7" eb="9">
      <t>トリクミ</t>
    </rPh>
    <rPh sb="9" eb="10">
      <t>ア</t>
    </rPh>
    <phoneticPr fontId="1"/>
  </si>
  <si>
    <t xml:space="preserve">女性活躍推進状況チェックシート </t>
    <rPh sb="0" eb="2">
      <t>ジョセイ</t>
    </rPh>
    <rPh sb="2" eb="4">
      <t>カツヤク</t>
    </rPh>
    <rPh sb="4" eb="6">
      <t>スイシン</t>
    </rPh>
    <rPh sb="6" eb="8">
      <t>ジョウキョウ</t>
    </rPh>
    <phoneticPr fontId="1"/>
  </si>
  <si>
    <t>女性活躍推進状況</t>
    <rPh sb="0" eb="2">
      <t>ジョセイ</t>
    </rPh>
    <rPh sb="2" eb="4">
      <t>カツヤク</t>
    </rPh>
    <rPh sb="4" eb="6">
      <t>スイシン</t>
    </rPh>
    <rPh sb="6" eb="8">
      <t>ジョウキョウ</t>
    </rPh>
    <phoneticPr fontId="1"/>
  </si>
  <si>
    <t>出典</t>
    <rPh sb="0" eb="2">
      <t>シュッテン</t>
    </rPh>
    <phoneticPr fontId="1"/>
  </si>
  <si>
    <t>合計</t>
    <rPh sb="0" eb="2">
      <t>ゴウケイ</t>
    </rPh>
    <phoneticPr fontId="1"/>
  </si>
  <si>
    <t>基準値達成 / 取組有　項目数</t>
    <rPh sb="0" eb="3">
      <t>キジュンチ</t>
    </rPh>
    <rPh sb="3" eb="5">
      <t>タッセイ</t>
    </rPh>
    <rPh sb="8" eb="10">
      <t>トリクミ</t>
    </rPh>
    <rPh sb="10" eb="11">
      <t>ア</t>
    </rPh>
    <rPh sb="12" eb="14">
      <t>コウモク</t>
    </rPh>
    <rPh sb="14" eb="15">
      <t>スウ</t>
    </rPh>
    <phoneticPr fontId="1"/>
  </si>
  <si>
    <t>達成項目の合計数が17項目以上であること。ただし、均等・活躍項目から２項目以上達成していること。</t>
    <rPh sb="0" eb="2">
      <t>タッセイ</t>
    </rPh>
    <rPh sb="2" eb="4">
      <t>コウモク</t>
    </rPh>
    <rPh sb="5" eb="8">
      <t>ゴウケイスウ</t>
    </rPh>
    <rPh sb="11" eb="13">
      <t>コウモク</t>
    </rPh>
    <rPh sb="13" eb="15">
      <t>イジョウ</t>
    </rPh>
    <rPh sb="25" eb="27">
      <t>キントウ</t>
    </rPh>
    <rPh sb="28" eb="30">
      <t>カツヤク</t>
    </rPh>
    <rPh sb="30" eb="32">
      <t>コウモク</t>
    </rPh>
    <rPh sb="35" eb="37">
      <t>コウモク</t>
    </rPh>
    <rPh sb="37" eb="39">
      <t>イジョウ</t>
    </rPh>
    <rPh sb="39" eb="41">
      <t>タッセイ</t>
    </rPh>
    <phoneticPr fontId="1"/>
  </si>
  <si>
    <t>達成項目の合計数が５項目以上であること。</t>
    <rPh sb="0" eb="2">
      <t>タッセイ</t>
    </rPh>
    <rPh sb="2" eb="4">
      <t>コウモク</t>
    </rPh>
    <rPh sb="5" eb="8">
      <t>ゴウケイスウ</t>
    </rPh>
    <rPh sb="10" eb="12">
      <t>コウモク</t>
    </rPh>
    <rPh sb="12" eb="14">
      <t>イジョウ</t>
    </rPh>
    <phoneticPr fontId="1"/>
  </si>
  <si>
    <t>達成項目の合計数が２６項目以上であることに加え、管理職に占める女性の比率が３０％以上であること。</t>
    <rPh sb="0" eb="2">
      <t>タッセイ</t>
    </rPh>
    <rPh sb="2" eb="4">
      <t>コウモク</t>
    </rPh>
    <rPh sb="5" eb="8">
      <t>ゴウケイスウ</t>
    </rPh>
    <rPh sb="11" eb="13">
      <t>コウモク</t>
    </rPh>
    <rPh sb="13" eb="15">
      <t>イジョウ</t>
    </rPh>
    <rPh sb="21" eb="22">
      <t>クワ</t>
    </rPh>
    <rPh sb="24" eb="26">
      <t>カンリ</t>
    </rPh>
    <rPh sb="26" eb="27">
      <t>ショク</t>
    </rPh>
    <rPh sb="28" eb="29">
      <t>シ</t>
    </rPh>
    <rPh sb="31" eb="33">
      <t>ジョセイ</t>
    </rPh>
    <rPh sb="34" eb="36">
      <t>ヒリツ</t>
    </rPh>
    <rPh sb="40" eb="42">
      <t>イジョウ</t>
    </rPh>
    <phoneticPr fontId="1"/>
  </si>
  <si>
    <r>
      <t>一つ星企業　</t>
    </r>
    <r>
      <rPr>
        <b/>
        <sz val="12"/>
        <rFont val="ＭＳ Ｐゴシック"/>
        <family val="3"/>
        <charset val="128"/>
        <scheme val="minor"/>
      </rPr>
      <t>★</t>
    </r>
    <rPh sb="0" eb="1">
      <t>ヒト</t>
    </rPh>
    <rPh sb="2" eb="3">
      <t>ボシ</t>
    </rPh>
    <rPh sb="3" eb="5">
      <t>キギョウ</t>
    </rPh>
    <phoneticPr fontId="1"/>
  </si>
  <si>
    <r>
      <t>二つ星企業　</t>
    </r>
    <r>
      <rPr>
        <b/>
        <sz val="12"/>
        <rFont val="ＭＳ Ｐゴシック"/>
        <family val="3"/>
        <charset val="128"/>
        <scheme val="minor"/>
      </rPr>
      <t>★★</t>
    </r>
    <rPh sb="0" eb="1">
      <t>フタ</t>
    </rPh>
    <rPh sb="2" eb="3">
      <t>ボシ</t>
    </rPh>
    <rPh sb="3" eb="5">
      <t>キギョウ</t>
    </rPh>
    <phoneticPr fontId="1"/>
  </si>
  <si>
    <r>
      <t>三つ星企業　</t>
    </r>
    <r>
      <rPr>
        <b/>
        <sz val="12"/>
        <rFont val="ＭＳ Ｐゴシック"/>
        <family val="3"/>
        <charset val="128"/>
        <scheme val="minor"/>
      </rPr>
      <t>★★★</t>
    </r>
    <rPh sb="0" eb="1">
      <t>ミ</t>
    </rPh>
    <rPh sb="2" eb="3">
      <t>ボシ</t>
    </rPh>
    <rPh sb="3" eb="5">
      <t>キギョウ</t>
    </rPh>
    <phoneticPr fontId="1"/>
  </si>
  <si>
    <t>※滋賀県女性活躍推進企業認証制度　認証基準</t>
    <rPh sb="1" eb="4">
      <t>シガケン</t>
    </rPh>
    <rPh sb="4" eb="6">
      <t>ジョセイ</t>
    </rPh>
    <rPh sb="6" eb="8">
      <t>カツヤク</t>
    </rPh>
    <rPh sb="8" eb="10">
      <t>スイシン</t>
    </rPh>
    <rPh sb="10" eb="12">
      <t>キギョウ</t>
    </rPh>
    <rPh sb="12" eb="14">
      <t>ニンショウ</t>
    </rPh>
    <rPh sb="14" eb="16">
      <t>セイド</t>
    </rPh>
    <rPh sb="17" eb="19">
      <t>ニンショウ</t>
    </rPh>
    <rPh sb="19" eb="21">
      <t>キジュン</t>
    </rPh>
    <phoneticPr fontId="1"/>
  </si>
  <si>
    <t>年間平均賃金
(男性）</t>
    <rPh sb="0" eb="2">
      <t>ネンカン</t>
    </rPh>
    <rPh sb="2" eb="4">
      <t>ヘイキン</t>
    </rPh>
    <rPh sb="4" eb="6">
      <t>チンギン</t>
    </rPh>
    <rPh sb="8" eb="10">
      <t>ダンセイ</t>
    </rPh>
    <phoneticPr fontId="1"/>
  </si>
  <si>
    <t>年間平均賃金
(女性）</t>
    <rPh sb="0" eb="2">
      <t>ネンカン</t>
    </rPh>
    <rPh sb="2" eb="4">
      <t>ヘイキン</t>
    </rPh>
    <rPh sb="4" eb="6">
      <t>チンギン</t>
    </rPh>
    <rPh sb="8" eb="10">
      <t>ジョセイ</t>
    </rPh>
    <phoneticPr fontId="1"/>
  </si>
  <si>
    <t>平均勤続年数の男女差</t>
    <rPh sb="7" eb="10">
      <t>ダンジョサ</t>
    </rPh>
    <phoneticPr fontId="1"/>
  </si>
  <si>
    <t>男性育休取得率</t>
    <rPh sb="6" eb="7">
      <t>リツ</t>
    </rPh>
    <phoneticPr fontId="1"/>
  </si>
  <si>
    <t>女性育休取得率</t>
    <rPh sb="6" eb="7">
      <t>リツ</t>
    </rPh>
    <phoneticPr fontId="1"/>
  </si>
  <si>
    <t>■レーダーチャート参照データ</t>
    <rPh sb="9" eb="11">
      <t>サンショウ</t>
    </rPh>
    <phoneticPr fontId="1"/>
  </si>
  <si>
    <t>■入力シート　ドロップダウンリスト用データ</t>
    <rPh sb="1" eb="3">
      <t>ニュウリョク</t>
    </rPh>
    <rPh sb="17" eb="18">
      <t>ヨウ</t>
    </rPh>
    <phoneticPr fontId="1"/>
  </si>
  <si>
    <t>③過去３年間での育休取得率(男性）</t>
    <rPh sb="1" eb="3">
      <t>カコ</t>
    </rPh>
    <rPh sb="4" eb="5">
      <t>ネン</t>
    </rPh>
    <rPh sb="5" eb="6">
      <t>カン</t>
    </rPh>
    <rPh sb="8" eb="10">
      <t>イクキュウ</t>
    </rPh>
    <rPh sb="10" eb="12">
      <t>シュトク</t>
    </rPh>
    <rPh sb="12" eb="13">
      <t>リツ</t>
    </rPh>
    <rPh sb="14" eb="16">
      <t>ダンセイ</t>
    </rPh>
    <phoneticPr fontId="1"/>
  </si>
  <si>
    <r>
      <t>④過去３年間での育休取得率(女性</t>
    </r>
    <r>
      <rPr>
        <sz val="10"/>
        <color theme="1"/>
        <rFont val="ＭＳ Ｐゴシック"/>
        <family val="3"/>
        <charset val="128"/>
        <scheme val="minor"/>
      </rPr>
      <t>）</t>
    </r>
    <rPh sb="1" eb="3">
      <t>カコ</t>
    </rPh>
    <rPh sb="4" eb="6">
      <t>ネンカン</t>
    </rPh>
    <rPh sb="8" eb="10">
      <t>イクキュウ</t>
    </rPh>
    <rPh sb="10" eb="13">
      <t>シュトクリツ</t>
    </rPh>
    <rPh sb="14" eb="16">
      <t>ジョセイ</t>
    </rPh>
    <phoneticPr fontId="1"/>
  </si>
  <si>
    <r>
      <rPr>
        <sz val="12"/>
        <color theme="1"/>
        <rFont val="ＭＳ Ｐゴシック"/>
        <family val="3"/>
        <charset val="128"/>
        <scheme val="minor"/>
      </rPr>
      <t>⑫年休取得率</t>
    </r>
    <r>
      <rPr>
        <sz val="11"/>
        <color theme="1"/>
        <rFont val="ＭＳ Ｐゴシック"/>
        <family val="3"/>
        <charset val="128"/>
        <scheme val="minor"/>
      </rPr>
      <t xml:space="preserve">
   ※新たに付与された年次有給休暇のみ対象</t>
    </r>
    <rPh sb="1" eb="3">
      <t>ネンキュウ</t>
    </rPh>
    <rPh sb="3" eb="6">
      <t>シュトクリツ</t>
    </rPh>
    <rPh sb="11" eb="12">
      <t>アラ</t>
    </rPh>
    <rPh sb="14" eb="16">
      <t>フヨ</t>
    </rPh>
    <rPh sb="19" eb="21">
      <t>ネンジ</t>
    </rPh>
    <rPh sb="21" eb="23">
      <t>ユウキュウ</t>
    </rPh>
    <rPh sb="23" eb="25">
      <t>キュウカ</t>
    </rPh>
    <rPh sb="27" eb="29">
      <t>タイショウ</t>
    </rPh>
    <phoneticPr fontId="1"/>
  </si>
  <si>
    <r>
      <rPr>
        <sz val="13"/>
        <color theme="1"/>
        <rFont val="ＭＳ Ｐゴシック"/>
        <family val="3"/>
        <charset val="128"/>
        <scheme val="minor"/>
      </rPr>
      <t>⑳年間平均賃金の男女差</t>
    </r>
    <r>
      <rPr>
        <sz val="10"/>
        <color theme="1"/>
        <rFont val="ＭＳ Ｐゴシック"/>
        <family val="3"/>
        <charset val="128"/>
        <scheme val="minor"/>
      </rPr>
      <t xml:space="preserve">
　　</t>
    </r>
    <r>
      <rPr>
        <sz val="11"/>
        <color theme="1"/>
        <rFont val="ＭＳ Ｐゴシック"/>
        <family val="3"/>
        <charset val="128"/>
        <scheme val="minor"/>
      </rPr>
      <t>（男性１００％とした場合の女性の比率)</t>
    </r>
    <rPh sb="1" eb="3">
      <t>ネンカン</t>
    </rPh>
    <rPh sb="3" eb="5">
      <t>ヘイキン</t>
    </rPh>
    <rPh sb="5" eb="7">
      <t>チンギン</t>
    </rPh>
    <rPh sb="8" eb="10">
      <t>ダンジョ</t>
    </rPh>
    <rPh sb="10" eb="11">
      <t>サ</t>
    </rPh>
    <rPh sb="15" eb="17">
      <t>ダンセイ</t>
    </rPh>
    <rPh sb="24" eb="26">
      <t>バアイ</t>
    </rPh>
    <rPh sb="27" eb="29">
      <t>ジョセイ</t>
    </rPh>
    <rPh sb="30" eb="32">
      <t>ヒリツ</t>
    </rPh>
    <phoneticPr fontId="1"/>
  </si>
  <si>
    <t>⑧育児または介護のために利用できるフレックスタイム制度または始業終業時刻変更制度</t>
    <rPh sb="1" eb="3">
      <t>イクジ</t>
    </rPh>
    <rPh sb="6" eb="8">
      <t>カイゴ</t>
    </rPh>
    <rPh sb="12" eb="14">
      <t>リヨウ</t>
    </rPh>
    <rPh sb="25" eb="27">
      <t>セイド</t>
    </rPh>
    <rPh sb="30" eb="32">
      <t>シギョウ</t>
    </rPh>
    <rPh sb="32" eb="34">
      <t>シュウギョウ</t>
    </rPh>
    <rPh sb="34" eb="36">
      <t>ジコク</t>
    </rPh>
    <rPh sb="36" eb="38">
      <t>ヘンコウ</t>
    </rPh>
    <rPh sb="38" eb="40">
      <t>セイド</t>
    </rPh>
    <phoneticPr fontId="1"/>
  </si>
  <si>
    <t>⑨育児休業取得者の継続就労への不安を取り除くための支援の取組</t>
    <rPh sb="1" eb="3">
      <t>イクジ</t>
    </rPh>
    <rPh sb="3" eb="5">
      <t>キュウギョウ</t>
    </rPh>
    <rPh sb="5" eb="8">
      <t>シュトクシャ</t>
    </rPh>
    <rPh sb="9" eb="11">
      <t>ケイゾク</t>
    </rPh>
    <rPh sb="11" eb="13">
      <t>シュウロウ</t>
    </rPh>
    <rPh sb="15" eb="17">
      <t>フアン</t>
    </rPh>
    <rPh sb="18" eb="19">
      <t>ト</t>
    </rPh>
    <rPh sb="20" eb="21">
      <t>ノゾ</t>
    </rPh>
    <rPh sb="25" eb="27">
      <t>シエン</t>
    </rPh>
    <rPh sb="28" eb="30">
      <t>トリクミ</t>
    </rPh>
    <phoneticPr fontId="1"/>
  </si>
  <si>
    <t>⑮ノー残業デー等所定外労働の縮減の取組</t>
    <rPh sb="3" eb="5">
      <t>ザンギョウ</t>
    </rPh>
    <rPh sb="7" eb="8">
      <t>トウ</t>
    </rPh>
    <rPh sb="8" eb="10">
      <t>ショテイ</t>
    </rPh>
    <rPh sb="10" eb="11">
      <t>ガイ</t>
    </rPh>
    <rPh sb="11" eb="13">
      <t>ロウドウ</t>
    </rPh>
    <rPh sb="14" eb="16">
      <t>シュクゲン</t>
    </rPh>
    <rPh sb="17" eb="18">
      <t>ト</t>
    </rPh>
    <rPh sb="18" eb="19">
      <t>ク</t>
    </rPh>
    <phoneticPr fontId="1"/>
  </si>
  <si>
    <t>⑬時間単位または半日単位で利用できる年次有給休暇制度</t>
    <rPh sb="1" eb="3">
      <t>ジカン</t>
    </rPh>
    <rPh sb="3" eb="5">
      <t>タンイ</t>
    </rPh>
    <rPh sb="8" eb="10">
      <t>ハンニチ</t>
    </rPh>
    <rPh sb="10" eb="12">
      <t>タンイ</t>
    </rPh>
    <rPh sb="13" eb="15">
      <t>リヨウ</t>
    </rPh>
    <rPh sb="18" eb="20">
      <t>ネンジ</t>
    </rPh>
    <rPh sb="20" eb="22">
      <t>ユウキュウ</t>
    </rPh>
    <rPh sb="22" eb="24">
      <t>キュウカ</t>
    </rPh>
    <rPh sb="24" eb="26">
      <t>セイド</t>
    </rPh>
    <phoneticPr fontId="1"/>
  </si>
  <si>
    <t>㉗女性活躍にかかる研修等へ参加し、または従業員を参加させている</t>
    <rPh sb="1" eb="3">
      <t>ジョセイ</t>
    </rPh>
    <rPh sb="3" eb="5">
      <t>カツヤク</t>
    </rPh>
    <rPh sb="9" eb="11">
      <t>ケンシュウ</t>
    </rPh>
    <rPh sb="11" eb="12">
      <t>トウ</t>
    </rPh>
    <rPh sb="13" eb="15">
      <t>サンカ</t>
    </rPh>
    <rPh sb="20" eb="23">
      <t>ジュウギョウイン</t>
    </rPh>
    <rPh sb="24" eb="26">
      <t>サンカ</t>
    </rPh>
    <phoneticPr fontId="1"/>
  </si>
  <si>
    <t>㉛係長相当職女性比率　</t>
    <rPh sb="1" eb="3">
      <t>カカリチョウ</t>
    </rPh>
    <rPh sb="3" eb="5">
      <t>ソウトウ</t>
    </rPh>
    <rPh sb="5" eb="6">
      <t>ショク</t>
    </rPh>
    <rPh sb="6" eb="8">
      <t>ジョセイ</t>
    </rPh>
    <rPh sb="8" eb="10">
      <t>ヒリツ</t>
    </rPh>
    <phoneticPr fontId="1"/>
  </si>
  <si>
    <t>㉜課長相当職以上における女性管理職比率　　</t>
    <rPh sb="12" eb="14">
      <t>ジョセイ</t>
    </rPh>
    <rPh sb="14" eb="16">
      <t>カンリ</t>
    </rPh>
    <rPh sb="16" eb="17">
      <t>ショク</t>
    </rPh>
    <rPh sb="17" eb="19">
      <t>ヒリツ</t>
    </rPh>
    <phoneticPr fontId="1"/>
  </si>
  <si>
    <t>⑤過去３年間での育休から復帰した割合(女性)</t>
    <rPh sb="1" eb="3">
      <t>カコ</t>
    </rPh>
    <rPh sb="4" eb="6">
      <t>ネンカン</t>
    </rPh>
    <rPh sb="8" eb="10">
      <t>イクキュウ</t>
    </rPh>
    <rPh sb="12" eb="14">
      <t>フッキ</t>
    </rPh>
    <rPh sb="16" eb="18">
      <t>ワリアイ</t>
    </rPh>
    <rPh sb="19" eb="21">
      <t>ジョセイ</t>
    </rPh>
    <phoneticPr fontId="1"/>
  </si>
  <si>
    <t>⑪月平均所定外労働時間</t>
    <rPh sb="1" eb="4">
      <t>ツキヘイキン</t>
    </rPh>
    <rPh sb="4" eb="6">
      <t>ショテイ</t>
    </rPh>
    <rPh sb="6" eb="7">
      <t>ガイ</t>
    </rPh>
    <rPh sb="7" eb="9">
      <t>ロウドウ</t>
    </rPh>
    <rPh sb="9" eb="11">
      <t>ジカン</t>
    </rPh>
    <phoneticPr fontId="1"/>
  </si>
  <si>
    <t>㉗研修への参加</t>
    <rPh sb="1" eb="3">
      <t>ケンシュウ</t>
    </rPh>
    <rPh sb="5" eb="7">
      <t>サンカ</t>
    </rPh>
    <phoneticPr fontId="1"/>
  </si>
  <si>
    <t>㉚女性管理職登用目標設定</t>
    <phoneticPr fontId="1"/>
  </si>
  <si>
    <t>㉜課長相当職以上比率</t>
    <rPh sb="1" eb="3">
      <t>カチョウ</t>
    </rPh>
    <rPh sb="3" eb="5">
      <t>ソウトウ</t>
    </rPh>
    <rPh sb="5" eb="6">
      <t>ショク</t>
    </rPh>
    <rPh sb="6" eb="8">
      <t>イジョウ</t>
    </rPh>
    <phoneticPr fontId="1"/>
  </si>
  <si>
    <t>㉛係長相当職比率</t>
    <rPh sb="1" eb="3">
      <t>カカリチョウ</t>
    </rPh>
    <rPh sb="3" eb="5">
      <t>ソウトウ</t>
    </rPh>
    <rPh sb="5" eb="6">
      <t>ショク</t>
    </rPh>
    <phoneticPr fontId="1"/>
  </si>
  <si>
    <t>⑮所定外労働の縮減</t>
    <rPh sb="1" eb="3">
      <t>ショテイ</t>
    </rPh>
    <phoneticPr fontId="1"/>
  </si>
  <si>
    <t>⑬半日、時間単位の年次有給休暇</t>
    <rPh sb="9" eb="11">
      <t>ネンジ</t>
    </rPh>
    <phoneticPr fontId="1"/>
  </si>
  <si>
    <t>⑪所定外労働時間</t>
    <rPh sb="1" eb="3">
      <t>ショテイ</t>
    </rPh>
    <rPh sb="3" eb="4">
      <t>ガイ</t>
    </rPh>
    <rPh sb="4" eb="6">
      <t>ロウドウ</t>
    </rPh>
    <phoneticPr fontId="1"/>
  </si>
  <si>
    <t>⑨育休復帰の不安解消の取組</t>
    <rPh sb="3" eb="5">
      <t>フッキ</t>
    </rPh>
    <rPh sb="6" eb="8">
      <t>フアン</t>
    </rPh>
    <rPh sb="8" eb="10">
      <t>カイショウ</t>
    </rPh>
    <rPh sb="11" eb="12">
      <t>ト</t>
    </rPh>
    <rPh sb="12" eb="13">
      <t>ク</t>
    </rPh>
    <phoneticPr fontId="1"/>
  </si>
  <si>
    <t>⑥法を超える育児休業制度等</t>
    <rPh sb="3" eb="4">
      <t>コ</t>
    </rPh>
    <rPh sb="9" eb="10">
      <t>ギョウ</t>
    </rPh>
    <rPh sb="10" eb="12">
      <t>セイド</t>
    </rPh>
    <phoneticPr fontId="1"/>
  </si>
  <si>
    <t>⑤育休からの復帰</t>
    <phoneticPr fontId="1"/>
  </si>
  <si>
    <t>㉖評価制度</t>
    <phoneticPr fontId="1"/>
  </si>
  <si>
    <t>賃金構造基本統計調査</t>
    <rPh sb="0" eb="2">
      <t>チンギン</t>
    </rPh>
    <rPh sb="2" eb="4">
      <t>コウゾウ</t>
    </rPh>
    <rPh sb="4" eb="6">
      <t>キホン</t>
    </rPh>
    <rPh sb="6" eb="8">
      <t>トウケイ</t>
    </rPh>
    <rPh sb="8" eb="10">
      <t>チョウサ</t>
    </rPh>
    <phoneticPr fontId="1"/>
  </si>
  <si>
    <t xml:space="preserve">雇用均等基本調査 
</t>
    <phoneticPr fontId="1"/>
  </si>
  <si>
    <t>毎月勤労統計調査</t>
    <phoneticPr fontId="1"/>
  </si>
  <si>
    <t>就労条件総合調査</t>
    <rPh sb="0" eb="2">
      <t>シュウロウ</t>
    </rPh>
    <rPh sb="2" eb="4">
      <t>ジョウケン</t>
    </rPh>
    <rPh sb="4" eb="6">
      <t>ソウゴウ</t>
    </rPh>
    <rPh sb="6" eb="8">
      <t>チョウサ</t>
    </rPh>
    <phoneticPr fontId="1"/>
  </si>
  <si>
    <t>就業構造基本調査</t>
    <rPh sb="0" eb="2">
      <t>シュウギョウ</t>
    </rPh>
    <phoneticPr fontId="1"/>
  </si>
  <si>
    <t>㉒結婚・出産・育児・介護を理由として退職した社員を再雇用する制度</t>
    <rPh sb="1" eb="3">
      <t>ケッコン</t>
    </rPh>
    <rPh sb="4" eb="6">
      <t>シュッサン</t>
    </rPh>
    <rPh sb="7" eb="9">
      <t>イクジ</t>
    </rPh>
    <rPh sb="10" eb="12">
      <t>カイゴ</t>
    </rPh>
    <rPh sb="13" eb="15">
      <t>リユウ</t>
    </rPh>
    <rPh sb="18" eb="20">
      <t>タイショク</t>
    </rPh>
    <rPh sb="22" eb="24">
      <t>シャイン</t>
    </rPh>
    <rPh sb="25" eb="28">
      <t>サイコヨウ</t>
    </rPh>
    <rPh sb="30" eb="32">
      <t>セイド</t>
    </rPh>
    <phoneticPr fontId="1"/>
  </si>
  <si>
    <t xml:space="preserve">㉔常用労働者の事務従事者への配置比率の男女差
</t>
    <rPh sb="1" eb="3">
      <t>ジョウヨウ</t>
    </rPh>
    <rPh sb="3" eb="6">
      <t>ロウドウシャ</t>
    </rPh>
    <rPh sb="7" eb="9">
      <t>ジム</t>
    </rPh>
    <rPh sb="9" eb="12">
      <t>ジュウジシャ</t>
    </rPh>
    <rPh sb="14" eb="16">
      <t>ハイチ</t>
    </rPh>
    <rPh sb="16" eb="18">
      <t>ヒリツ</t>
    </rPh>
    <rPh sb="19" eb="21">
      <t>ダンジョ</t>
    </rPh>
    <rPh sb="21" eb="22">
      <t>サ</t>
    </rPh>
    <phoneticPr fontId="1"/>
  </si>
  <si>
    <t>労働力調査</t>
    <rPh sb="0" eb="3">
      <t>ロウドウリョク</t>
    </rPh>
    <rPh sb="3" eb="5">
      <t>チョウサ</t>
    </rPh>
    <phoneticPr fontId="1"/>
  </si>
  <si>
    <t>㉙女性活躍を推進する社内体制・組織・担当職を設置している</t>
    <rPh sb="1" eb="3">
      <t>ジョセイ</t>
    </rPh>
    <rPh sb="3" eb="5">
      <t>カツヤク</t>
    </rPh>
    <rPh sb="6" eb="8">
      <t>スイシン</t>
    </rPh>
    <rPh sb="10" eb="12">
      <t>シャナイ</t>
    </rPh>
    <rPh sb="12" eb="14">
      <t>タイセイ</t>
    </rPh>
    <rPh sb="15" eb="17">
      <t>ソシキ</t>
    </rPh>
    <rPh sb="18" eb="20">
      <t>タントウ</t>
    </rPh>
    <rPh sb="20" eb="21">
      <t>ショク</t>
    </rPh>
    <rPh sb="22" eb="24">
      <t>セッチ</t>
    </rPh>
    <phoneticPr fontId="1"/>
  </si>
  <si>
    <t>業種</t>
    <rPh sb="0" eb="2">
      <t>ギョウシュ</t>
    </rPh>
    <phoneticPr fontId="1"/>
  </si>
  <si>
    <t>■業種</t>
    <rPh sb="1" eb="3">
      <t>ギョウシュ</t>
    </rPh>
    <phoneticPr fontId="1"/>
  </si>
  <si>
    <t>鉱業、採石業、砂利採取業</t>
    <phoneticPr fontId="1"/>
  </si>
  <si>
    <t>建設業</t>
    <phoneticPr fontId="1"/>
  </si>
  <si>
    <t>製造業</t>
    <phoneticPr fontId="1"/>
  </si>
  <si>
    <t>電気・ガス・熱供給・水道業</t>
    <phoneticPr fontId="1"/>
  </si>
  <si>
    <t>情報通信業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</si>
  <si>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</si>
  <si>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</si>
  <si>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</si>
  <si>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</si>
  <si>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</si>
  <si>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</si>
  <si>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</si>
  <si>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</si>
  <si>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</si>
  <si>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複合サービス業</t>
    <phoneticPr fontId="1"/>
  </si>
  <si>
    <t>サービス業（他に分類されないもの）</t>
    <phoneticPr fontId="1"/>
  </si>
  <si>
    <t>産業計</t>
    <phoneticPr fontId="1"/>
  </si>
  <si>
    <t>賃金構造基本統計調査</t>
    <phoneticPr fontId="1"/>
  </si>
  <si>
    <t>平均勤続年数
   （女性）</t>
    <rPh sb="0" eb="2">
      <t>ヘイキン</t>
    </rPh>
    <rPh sb="2" eb="4">
      <t>キンゾク</t>
    </rPh>
    <rPh sb="4" eb="6">
      <t>ネンスウ</t>
    </rPh>
    <rPh sb="11" eb="13">
      <t>ジョセイ</t>
    </rPh>
    <phoneticPr fontId="1"/>
  </si>
  <si>
    <t>年</t>
    <rPh sb="0" eb="1">
      <t>ネン</t>
    </rPh>
    <phoneticPr fontId="1"/>
  </si>
  <si>
    <t>⑥育児休業、介護休業、子の看護休暇、または介護休暇のいずれかについて、育児・介護休業法で定める基準を超える制度　</t>
    <rPh sb="1" eb="3">
      <t>イクジ</t>
    </rPh>
    <rPh sb="3" eb="5">
      <t>キュウギョウ</t>
    </rPh>
    <rPh sb="6" eb="8">
      <t>カイゴ</t>
    </rPh>
    <rPh sb="8" eb="10">
      <t>キュウギョウ</t>
    </rPh>
    <rPh sb="11" eb="12">
      <t>コ</t>
    </rPh>
    <rPh sb="13" eb="15">
      <t>カンゴ</t>
    </rPh>
    <rPh sb="15" eb="17">
      <t>キュウカ</t>
    </rPh>
    <rPh sb="21" eb="23">
      <t>カイゴ</t>
    </rPh>
    <rPh sb="23" eb="25">
      <t>キュウカ</t>
    </rPh>
    <rPh sb="35" eb="37">
      <t>イクジ</t>
    </rPh>
    <rPh sb="38" eb="40">
      <t>カイゴ</t>
    </rPh>
    <rPh sb="40" eb="43">
      <t>キュウギョウホウ</t>
    </rPh>
    <rPh sb="44" eb="45">
      <t>サダ</t>
    </rPh>
    <rPh sb="47" eb="49">
      <t>キジュン</t>
    </rPh>
    <rPh sb="50" eb="51">
      <t>コ</t>
    </rPh>
    <rPh sb="53" eb="55">
      <t>セイド</t>
    </rPh>
    <phoneticPr fontId="1"/>
  </si>
  <si>
    <t>育休取得率・復帰率</t>
    <rPh sb="0" eb="2">
      <t>イクキュウ</t>
    </rPh>
    <rPh sb="2" eb="4">
      <t>シュトク</t>
    </rPh>
    <rPh sb="4" eb="5">
      <t>リツ</t>
    </rPh>
    <rPh sb="6" eb="8">
      <t>フッキ</t>
    </rPh>
    <rPh sb="8" eb="9">
      <t>リツ</t>
    </rPh>
    <phoneticPr fontId="1"/>
  </si>
  <si>
    <t>両立支援
の取組①</t>
    <rPh sb="0" eb="2">
      <t>リョウリツ</t>
    </rPh>
    <rPh sb="2" eb="4">
      <t>シエン</t>
    </rPh>
    <rPh sb="6" eb="7">
      <t>ト</t>
    </rPh>
    <rPh sb="7" eb="8">
      <t>ク</t>
    </rPh>
    <phoneticPr fontId="1"/>
  </si>
  <si>
    <t>両立支援の取組②</t>
    <rPh sb="0" eb="2">
      <t>リョウリツ</t>
    </rPh>
    <rPh sb="2" eb="4">
      <t>シエン</t>
    </rPh>
    <rPh sb="5" eb="7">
      <t>トリクミ</t>
    </rPh>
    <phoneticPr fontId="1"/>
  </si>
  <si>
    <t>-</t>
    <phoneticPr fontId="1"/>
  </si>
  <si>
    <t>➉在宅勤務制度またはテレワークなど働く場所や時間に捉われない柔軟な働き方の導入</t>
    <rPh sb="37" eb="39">
      <t>ドウニュウ</t>
    </rPh>
    <phoneticPr fontId="1"/>
  </si>
  <si>
    <t>⑯働きやすい職場づくりに向けた取組</t>
    <phoneticPr fontId="1"/>
  </si>
  <si>
    <t>㉑過去３年間での正規の職員・従業員の新規就業者に占める女性比率
（中途採用者含む）</t>
    <rPh sb="1" eb="3">
      <t>カコ</t>
    </rPh>
    <rPh sb="4" eb="6">
      <t>ネンカン</t>
    </rPh>
    <rPh sb="8" eb="10">
      <t>セイキ</t>
    </rPh>
    <rPh sb="11" eb="13">
      <t>ショクイン</t>
    </rPh>
    <rPh sb="14" eb="17">
      <t>ジュウギョウイン</t>
    </rPh>
    <rPh sb="18" eb="20">
      <t>シンキ</t>
    </rPh>
    <rPh sb="20" eb="23">
      <t>シュウギョウシャ</t>
    </rPh>
    <rPh sb="24" eb="25">
      <t>シ</t>
    </rPh>
    <phoneticPr fontId="1"/>
  </si>
  <si>
    <t>採用者数</t>
    <rPh sb="0" eb="3">
      <t>サイヨウシャ</t>
    </rPh>
    <rPh sb="3" eb="4">
      <t>スウ</t>
    </rPh>
    <phoneticPr fontId="1"/>
  </si>
  <si>
    <t>計</t>
    <rPh sb="0" eb="1">
      <t>ケイ</t>
    </rPh>
    <phoneticPr fontId="1"/>
  </si>
  <si>
    <t>労働力調査</t>
    <rPh sb="0" eb="3">
      <t>ロウドウリョク</t>
    </rPh>
    <rPh sb="3" eb="5">
      <t>チョウサ</t>
    </rPh>
    <phoneticPr fontId="1"/>
  </si>
  <si>
    <t>事務従事者</t>
    <rPh sb="0" eb="2">
      <t>ジム</t>
    </rPh>
    <rPh sb="2" eb="5">
      <t>ジュウジシャ</t>
    </rPh>
    <phoneticPr fontId="1"/>
  </si>
  <si>
    <t>男性　　</t>
    <rPh sb="0" eb="2">
      <t>ダンセイ</t>
    </rPh>
    <phoneticPr fontId="1"/>
  </si>
  <si>
    <t>常用労働者</t>
    <rPh sb="0" eb="2">
      <t>ジョウヨウ</t>
    </rPh>
    <rPh sb="2" eb="5">
      <t>ロウドウシャ</t>
    </rPh>
    <phoneticPr fontId="1"/>
  </si>
  <si>
    <t>配置比率</t>
    <rPh sb="0" eb="2">
      <t>ハイチ</t>
    </rPh>
    <rPh sb="2" eb="4">
      <t>ヒリツ</t>
    </rPh>
    <phoneticPr fontId="1"/>
  </si>
  <si>
    <t>人</t>
    <rPh sb="0" eb="1">
      <t>ニン</t>
    </rPh>
    <phoneticPr fontId="1"/>
  </si>
  <si>
    <t>育休からの復帰について</t>
    <rPh sb="0" eb="2">
      <t>イクキュウ</t>
    </rPh>
    <rPh sb="5" eb="7">
      <t>フッキ</t>
    </rPh>
    <phoneticPr fontId="1"/>
  </si>
  <si>
    <t>働きやすい職場づくりに向けた取組</t>
    <rPh sb="0" eb="1">
      <t>ハタラ</t>
    </rPh>
    <rPh sb="5" eb="7">
      <t>ショクバ</t>
    </rPh>
    <rPh sb="11" eb="12">
      <t>ム</t>
    </rPh>
    <rPh sb="14" eb="15">
      <t>ト</t>
    </rPh>
    <rPh sb="15" eb="16">
      <t>ク</t>
    </rPh>
    <phoneticPr fontId="1"/>
  </si>
  <si>
    <t>人事評価について</t>
    <rPh sb="0" eb="2">
      <t>ジンジ</t>
    </rPh>
    <rPh sb="2" eb="4">
      <t>ヒョウカ</t>
    </rPh>
    <phoneticPr fontId="1"/>
  </si>
  <si>
    <t>研修について</t>
    <rPh sb="0" eb="2">
      <t>ケンシュウ</t>
    </rPh>
    <phoneticPr fontId="1"/>
  </si>
  <si>
    <t>配置・異動について</t>
    <rPh sb="0" eb="2">
      <t>ハイチ</t>
    </rPh>
    <rPh sb="3" eb="5">
      <t>イドウ</t>
    </rPh>
    <phoneticPr fontId="1"/>
  </si>
  <si>
    <t>トップの発信について①</t>
    <rPh sb="4" eb="6">
      <t>ハッシン</t>
    </rPh>
    <phoneticPr fontId="1"/>
  </si>
  <si>
    <t>トップの発信について②</t>
    <rPh sb="4" eb="6">
      <t>ハッシン</t>
    </rPh>
    <phoneticPr fontId="1"/>
  </si>
  <si>
    <t>目標・計画策定について</t>
    <rPh sb="0" eb="2">
      <t>モクヒョウ</t>
    </rPh>
    <rPh sb="3" eb="5">
      <t>ケイカク</t>
    </rPh>
    <rPh sb="5" eb="7">
      <t>サクテイ</t>
    </rPh>
    <phoneticPr fontId="1"/>
  </si>
  <si>
    <t xml:space="preserve">雇用均等基本調査 </t>
    <phoneticPr fontId="1"/>
  </si>
  <si>
    <t>育休取得率・
復帰率</t>
    <rPh sb="0" eb="2">
      <t>イクキュウ</t>
    </rPh>
    <rPh sb="2" eb="4">
      <t>シュトク</t>
    </rPh>
    <rPh sb="4" eb="5">
      <t>リツ</t>
    </rPh>
    <rPh sb="7" eb="9">
      <t>フッキ</t>
    </rPh>
    <rPh sb="9" eb="10">
      <t>リツ</t>
    </rPh>
    <phoneticPr fontId="1"/>
  </si>
  <si>
    <t>両立支援の取組➀</t>
    <rPh sb="0" eb="2">
      <t>リョウリツ</t>
    </rPh>
    <rPh sb="2" eb="4">
      <t>シエン</t>
    </rPh>
    <rPh sb="5" eb="7">
      <t>トリクミ</t>
    </rPh>
    <phoneticPr fontId="1"/>
  </si>
  <si>
    <t>育休からの復帰</t>
    <rPh sb="0" eb="2">
      <t>イクキュウ</t>
    </rPh>
    <rPh sb="5" eb="7">
      <t>フッキ</t>
    </rPh>
    <phoneticPr fontId="1"/>
  </si>
  <si>
    <t>両立支援の取組
②</t>
    <rPh sb="0" eb="2">
      <t>リョウリツ</t>
    </rPh>
    <rPh sb="2" eb="4">
      <t>シエン</t>
    </rPh>
    <rPh sb="5" eb="7">
      <t>トリクミ</t>
    </rPh>
    <phoneticPr fontId="1"/>
  </si>
  <si>
    <t>トップの発信➀</t>
    <rPh sb="4" eb="6">
      <t>ハッシン</t>
    </rPh>
    <phoneticPr fontId="1"/>
  </si>
  <si>
    <t>採用</t>
    <rPh sb="0" eb="2">
      <t>サイヨウ</t>
    </rPh>
    <phoneticPr fontId="1"/>
  </si>
  <si>
    <t>配置・異動</t>
    <rPh sb="3" eb="5">
      <t>イドウ</t>
    </rPh>
    <phoneticPr fontId="1"/>
  </si>
  <si>
    <t>事務職比率</t>
    <rPh sb="0" eb="2">
      <t>ジム</t>
    </rPh>
    <rPh sb="2" eb="3">
      <t>ショク</t>
    </rPh>
    <rPh sb="3" eb="5">
      <t>ヒリツ</t>
    </rPh>
    <phoneticPr fontId="1"/>
  </si>
  <si>
    <t>㉔事務職比率</t>
    <rPh sb="1" eb="3">
      <t>ジム</t>
    </rPh>
    <rPh sb="3" eb="4">
      <t>ショク</t>
    </rPh>
    <rPh sb="4" eb="6">
      <t>ヒリツ</t>
    </rPh>
    <phoneticPr fontId="1"/>
  </si>
  <si>
    <t>人事評価</t>
    <rPh sb="0" eb="2">
      <t>ジンジ</t>
    </rPh>
    <rPh sb="2" eb="4">
      <t>ヒョウカ</t>
    </rPh>
    <phoneticPr fontId="1"/>
  </si>
  <si>
    <t>研修</t>
    <rPh sb="0" eb="2">
      <t>ケンシュウ</t>
    </rPh>
    <phoneticPr fontId="1"/>
  </si>
  <si>
    <t>トップの発信②</t>
    <rPh sb="4" eb="6">
      <t>ハッシン</t>
    </rPh>
    <phoneticPr fontId="1"/>
  </si>
  <si>
    <t>社内体制</t>
    <rPh sb="0" eb="2">
      <t>シャナイ</t>
    </rPh>
    <rPh sb="2" eb="4">
      <t>タイセイ</t>
    </rPh>
    <phoneticPr fontId="1"/>
  </si>
  <si>
    <t>目標・計画</t>
    <rPh sb="0" eb="2">
      <t>モクヒョウ</t>
    </rPh>
    <rPh sb="3" eb="5">
      <t>ケイカク</t>
    </rPh>
    <phoneticPr fontId="1"/>
  </si>
  <si>
    <t>採用時女性比率</t>
    <phoneticPr fontId="1"/>
  </si>
  <si>
    <t>女性の平均勤続年数</t>
    <rPh sb="0" eb="2">
      <t>ジョセイ</t>
    </rPh>
    <rPh sb="3" eb="5">
      <t>ヘイキン</t>
    </rPh>
    <rPh sb="5" eb="7">
      <t>キンゾク</t>
    </rPh>
    <rPh sb="7" eb="9">
      <t>ネンスウ</t>
    </rPh>
    <phoneticPr fontId="1"/>
  </si>
  <si>
    <t>②女性の平均勤続年数</t>
    <rPh sb="1" eb="3">
      <t>ジョセイ</t>
    </rPh>
    <rPh sb="4" eb="6">
      <t>ヘイキン</t>
    </rPh>
    <rPh sb="6" eb="8">
      <t>キンゾク</t>
    </rPh>
    <rPh sb="8" eb="10">
      <t>ネンスウ</t>
    </rPh>
    <phoneticPr fontId="1"/>
  </si>
  <si>
    <t>柔軟な働き方</t>
    <rPh sb="0" eb="2">
      <t>ジュウナン</t>
    </rPh>
    <rPh sb="3" eb="4">
      <t>ハタラ</t>
    </rPh>
    <rPh sb="5" eb="6">
      <t>カタ</t>
    </rPh>
    <phoneticPr fontId="1"/>
  </si>
  <si>
    <t>働きやすい職場づくり</t>
    <rPh sb="0" eb="1">
      <t>ハタラ</t>
    </rPh>
    <rPh sb="5" eb="7">
      <t>ショクバ</t>
    </rPh>
    <phoneticPr fontId="1"/>
  </si>
  <si>
    <t>⑯働きやすい職場づくり</t>
    <rPh sb="1" eb="2">
      <t>ハタラ</t>
    </rPh>
    <rPh sb="6" eb="8">
      <t>ショクバ</t>
    </rPh>
    <phoneticPr fontId="1"/>
  </si>
  <si>
    <t>㉗女性活躍に関する研修への参加</t>
    <rPh sb="1" eb="3">
      <t>ジョセイ</t>
    </rPh>
    <rPh sb="3" eb="5">
      <t>カツヤク</t>
    </rPh>
    <rPh sb="6" eb="7">
      <t>カン</t>
    </rPh>
    <rPh sb="9" eb="11">
      <t>ケンシュウ</t>
    </rPh>
    <rPh sb="13" eb="15">
      <t>サンカ</t>
    </rPh>
    <phoneticPr fontId="1"/>
  </si>
  <si>
    <t>女性活躍に関する研修への参加</t>
    <rPh sb="0" eb="2">
      <t>ジョセイ</t>
    </rPh>
    <rPh sb="2" eb="4">
      <t>カツヤク</t>
    </rPh>
    <rPh sb="5" eb="6">
      <t>カン</t>
    </rPh>
    <rPh sb="8" eb="10">
      <t>ケンシュウ</t>
    </rPh>
    <rPh sb="12" eb="14">
      <t>サンカ</t>
    </rPh>
    <phoneticPr fontId="1"/>
  </si>
  <si>
    <t>経営者主導の取組</t>
    <rPh sb="0" eb="3">
      <t>ケイエイシャ</t>
    </rPh>
    <rPh sb="3" eb="5">
      <t>シュドウ</t>
    </rPh>
    <rPh sb="6" eb="8">
      <t>トリクミ</t>
    </rPh>
    <phoneticPr fontId="1"/>
  </si>
  <si>
    <t>㉘経営者主導の取組</t>
    <rPh sb="1" eb="4">
      <t>ケイエイシャ</t>
    </rPh>
    <rPh sb="4" eb="6">
      <t>シュドウ</t>
    </rPh>
    <rPh sb="7" eb="9">
      <t>トリクミ</t>
    </rPh>
    <phoneticPr fontId="1"/>
  </si>
  <si>
    <t>17年以上</t>
    <rPh sb="2" eb="5">
      <t>ネンイジョウ</t>
    </rPh>
    <phoneticPr fontId="1"/>
  </si>
  <si>
    <t>4年以上
5年未満</t>
    <rPh sb="1" eb="4">
      <t>ネンイジョウ</t>
    </rPh>
    <rPh sb="6" eb="7">
      <t>ネン</t>
    </rPh>
    <rPh sb="7" eb="9">
      <t>ミマン</t>
    </rPh>
    <phoneticPr fontId="1"/>
  </si>
  <si>
    <t>9年以上
13年未満</t>
    <rPh sb="1" eb="4">
      <t>ネンイジョウ</t>
    </rPh>
    <rPh sb="7" eb="8">
      <t>ネン</t>
    </rPh>
    <rPh sb="8" eb="10">
      <t>ミマン</t>
    </rPh>
    <phoneticPr fontId="1"/>
  </si>
  <si>
    <t>13年以上
17年未満</t>
    <rPh sb="2" eb="5">
      <t>ネンイジョウ</t>
    </rPh>
    <rPh sb="8" eb="9">
      <t>ネン</t>
    </rPh>
    <rPh sb="9" eb="11">
      <t>ミマン</t>
    </rPh>
    <phoneticPr fontId="1"/>
  </si>
  <si>
    <t>6年未満</t>
    <rPh sb="1" eb="2">
      <t>ネン</t>
    </rPh>
    <rPh sb="2" eb="4">
      <t>ミマン</t>
    </rPh>
    <phoneticPr fontId="1"/>
  </si>
  <si>
    <t>6年以上
9年未満</t>
    <rPh sb="1" eb="4">
      <t>ネンイジョウ</t>
    </rPh>
    <rPh sb="6" eb="7">
      <t>ネン</t>
    </rPh>
    <rPh sb="7" eb="9">
      <t>ミマン</t>
    </rPh>
    <phoneticPr fontId="1"/>
  </si>
  <si>
    <t>20%以上
30%未満</t>
    <rPh sb="3" eb="5">
      <t>イジョウ</t>
    </rPh>
    <rPh sb="9" eb="11">
      <t>ミマン</t>
    </rPh>
    <phoneticPr fontId="1"/>
  </si>
  <si>
    <t>0%以上
5％未満</t>
    <rPh sb="1" eb="3">
      <t>イジョウ</t>
    </rPh>
    <rPh sb="6" eb="8">
      <t>ミマン</t>
    </rPh>
    <phoneticPr fontId="1"/>
  </si>
  <si>
    <t>80%未満</t>
    <rPh sb="3" eb="5">
      <t>ミマン</t>
    </rPh>
    <phoneticPr fontId="1"/>
  </si>
  <si>
    <t>97%以上</t>
    <rPh sb="3" eb="5">
      <t>イジョウ</t>
    </rPh>
    <phoneticPr fontId="1"/>
  </si>
  <si>
    <t>92％以上
97％未満</t>
    <rPh sb="3" eb="5">
      <t>イジョウ</t>
    </rPh>
    <rPh sb="9" eb="11">
      <t>ミマン</t>
    </rPh>
    <phoneticPr fontId="1"/>
  </si>
  <si>
    <t>95％以上
97％未満</t>
    <rPh sb="3" eb="5">
      <t>イジョウ</t>
    </rPh>
    <rPh sb="9" eb="11">
      <t>ミマン</t>
    </rPh>
    <phoneticPr fontId="1"/>
  </si>
  <si>
    <t>⑩柔軟な働き方</t>
    <rPh sb="1" eb="3">
      <t>ジュウナン</t>
    </rPh>
    <rPh sb="4" eb="5">
      <t>ハタラ</t>
    </rPh>
    <rPh sb="6" eb="7">
      <t>カタ</t>
    </rPh>
    <phoneticPr fontId="1"/>
  </si>
  <si>
    <t>20時間
以上</t>
    <rPh sb="2" eb="4">
      <t>ジカン</t>
    </rPh>
    <rPh sb="5" eb="7">
      <t>イジョウ</t>
    </rPh>
    <phoneticPr fontId="1"/>
  </si>
  <si>
    <t>60%未満</t>
    <rPh sb="3" eb="5">
      <t>ミマン</t>
    </rPh>
    <phoneticPr fontId="1"/>
  </si>
  <si>
    <t>5時間未満</t>
    <rPh sb="1" eb="3">
      <t>ジカン</t>
    </rPh>
    <rPh sb="3" eb="5">
      <t>ミマン</t>
    </rPh>
    <phoneticPr fontId="1"/>
  </si>
  <si>
    <t>5時間以上
7時間未満</t>
    <rPh sb="1" eb="5">
      <t>ジカンイジョウ</t>
    </rPh>
    <rPh sb="7" eb="9">
      <t>ジカン</t>
    </rPh>
    <rPh sb="9" eb="11">
      <t>ミマン</t>
    </rPh>
    <phoneticPr fontId="1"/>
  </si>
  <si>
    <t>65%以上
75%未満</t>
    <rPh sb="3" eb="5">
      <t>イジョウ</t>
    </rPh>
    <rPh sb="9" eb="11">
      <t>ミマン</t>
    </rPh>
    <phoneticPr fontId="1"/>
  </si>
  <si>
    <t>40%未満</t>
    <rPh sb="3" eb="5">
      <t>ミマン</t>
    </rPh>
    <phoneticPr fontId="1"/>
  </si>
  <si>
    <t>80%以上
85%未満</t>
    <rPh sb="3" eb="5">
      <t>イジョウ</t>
    </rPh>
    <rPh sb="9" eb="11">
      <t>ミマン</t>
    </rPh>
    <phoneticPr fontId="1"/>
  </si>
  <si>
    <t>50%以上</t>
    <rPh sb="3" eb="5">
      <t>イジョウ</t>
    </rPh>
    <phoneticPr fontId="1"/>
  </si>
  <si>
    <t>全ての部署に配置済</t>
    <rPh sb="0" eb="1">
      <t>スベ</t>
    </rPh>
    <rPh sb="3" eb="5">
      <t>ブショ</t>
    </rPh>
    <rPh sb="6" eb="8">
      <t>ハイチ</t>
    </rPh>
    <rPh sb="8" eb="9">
      <t>ズ</t>
    </rPh>
    <phoneticPr fontId="1"/>
  </si>
  <si>
    <t>7時間以上
10時間未満</t>
    <rPh sb="1" eb="5">
      <t>ジカンイジョウ</t>
    </rPh>
    <rPh sb="8" eb="10">
      <t>ジカン</t>
    </rPh>
    <rPh sb="10" eb="12">
      <t>ミマン</t>
    </rPh>
    <phoneticPr fontId="1"/>
  </si>
  <si>
    <t>10時間以上
20時間未満</t>
    <rPh sb="2" eb="4">
      <t>ジカン</t>
    </rPh>
    <rPh sb="4" eb="6">
      <t>イジョウ</t>
    </rPh>
    <rPh sb="9" eb="11">
      <t>ジカン</t>
    </rPh>
    <rPh sb="11" eb="13">
      <t>ミマン</t>
    </rPh>
    <phoneticPr fontId="1"/>
  </si>
  <si>
    <t>5%以上
14%未満</t>
    <rPh sb="2" eb="4">
      <t>イジョウ</t>
    </rPh>
    <rPh sb="8" eb="10">
      <t>ミマン</t>
    </rPh>
    <phoneticPr fontId="1"/>
  </si>
  <si>
    <t>14%以上
20%未満</t>
    <rPh sb="3" eb="5">
      <t>イジョウ</t>
    </rPh>
    <rPh sb="9" eb="11">
      <t>ミマン</t>
    </rPh>
    <phoneticPr fontId="1"/>
  </si>
  <si>
    <t>60％以上
87％未満</t>
    <rPh sb="3" eb="5">
      <t>イジョウ</t>
    </rPh>
    <rPh sb="9" eb="11">
      <t>ミマン</t>
    </rPh>
    <phoneticPr fontId="1"/>
  </si>
  <si>
    <t>87%以上
92%未満</t>
    <rPh sb="3" eb="5">
      <t>イジョウ</t>
    </rPh>
    <rPh sb="9" eb="11">
      <t>ミマン</t>
    </rPh>
    <phoneticPr fontId="1"/>
  </si>
  <si>
    <t>80%以上
93%未満</t>
    <rPh sb="3" eb="5">
      <t>イジョウ</t>
    </rPh>
    <rPh sb="9" eb="11">
      <t>ミマン</t>
    </rPh>
    <phoneticPr fontId="1"/>
  </si>
  <si>
    <t>93%以上
95%未満</t>
    <rPh sb="3" eb="5">
      <t>イジョウ</t>
    </rPh>
    <rPh sb="9" eb="11">
      <t>ミマン</t>
    </rPh>
    <phoneticPr fontId="1"/>
  </si>
  <si>
    <t>40%以上
56%未満</t>
    <rPh sb="3" eb="5">
      <t>イジョウ</t>
    </rPh>
    <rPh sb="9" eb="11">
      <t>ミマン</t>
    </rPh>
    <phoneticPr fontId="1"/>
  </si>
  <si>
    <t>56%以上
65%未満</t>
    <rPh sb="3" eb="5">
      <t>イジョウ</t>
    </rPh>
    <rPh sb="9" eb="11">
      <t>ミマン</t>
    </rPh>
    <phoneticPr fontId="1"/>
  </si>
  <si>
    <t>15％未満</t>
    <rPh sb="2" eb="4">
      <t>ミマン</t>
    </rPh>
    <phoneticPr fontId="1"/>
  </si>
  <si>
    <t>15%以上
30％未満</t>
    <rPh sb="3" eb="5">
      <t>イジョウ</t>
    </rPh>
    <rPh sb="9" eb="11">
      <t>ミマン</t>
    </rPh>
    <phoneticPr fontId="1"/>
  </si>
  <si>
    <t>35%以上
40%未満</t>
    <rPh sb="3" eb="5">
      <t>イジョウ</t>
    </rPh>
    <rPh sb="9" eb="11">
      <t>ミマン</t>
    </rPh>
    <phoneticPr fontId="1"/>
  </si>
  <si>
    <t>30%以上
35%未満</t>
    <rPh sb="3" eb="5">
      <t>イジョウ</t>
    </rPh>
    <rPh sb="9" eb="11">
      <t>ミマン</t>
    </rPh>
    <phoneticPr fontId="1"/>
  </si>
  <si>
    <t>60%以上
75%未満</t>
    <rPh sb="3" eb="5">
      <t>イジョウ</t>
    </rPh>
    <rPh sb="9" eb="11">
      <t>ミマン</t>
    </rPh>
    <phoneticPr fontId="1"/>
  </si>
  <si>
    <t>75%以上
80%未満</t>
    <rPh sb="3" eb="5">
      <t>イジョウ</t>
    </rPh>
    <rPh sb="9" eb="11">
      <t>ミマン</t>
    </rPh>
    <phoneticPr fontId="1"/>
  </si>
  <si>
    <t>12%未満</t>
    <rPh sb="2" eb="4">
      <t>ミマン</t>
    </rPh>
    <phoneticPr fontId="1"/>
  </si>
  <si>
    <t>18%以上
25%未満</t>
    <rPh sb="3" eb="5">
      <t>イジョウ</t>
    </rPh>
    <rPh sb="9" eb="11">
      <t>ミマン</t>
    </rPh>
    <phoneticPr fontId="1"/>
  </si>
  <si>
    <t>25%以上
30%未満</t>
    <rPh sb="3" eb="5">
      <t>イジョウ</t>
    </rPh>
    <rPh sb="9" eb="11">
      <t>ミマン</t>
    </rPh>
    <phoneticPr fontId="1"/>
  </si>
  <si>
    <t>12%以上
18%未満</t>
    <rPh sb="3" eb="5">
      <t>イジョウ</t>
    </rPh>
    <rPh sb="9" eb="11">
      <t>ミマン</t>
    </rPh>
    <phoneticPr fontId="1"/>
  </si>
  <si>
    <t>12%以上
20%未満</t>
    <rPh sb="3" eb="5">
      <t>イジョウ</t>
    </rPh>
    <rPh sb="9" eb="11">
      <t>ミマン</t>
    </rPh>
    <phoneticPr fontId="1"/>
  </si>
  <si>
    <t>無</t>
    <rPh sb="0" eb="1">
      <t>ム</t>
    </rPh>
    <phoneticPr fontId="1"/>
  </si>
  <si>
    <t>有</t>
    <rPh sb="0" eb="1">
      <t>ユウ</t>
    </rPh>
    <phoneticPr fontId="1"/>
  </si>
  <si>
    <t>5%以上
12%未満</t>
    <rPh sb="2" eb="4">
      <t>イジョウ</t>
    </rPh>
    <rPh sb="8" eb="10">
      <t>ミマン</t>
    </rPh>
    <phoneticPr fontId="1"/>
  </si>
  <si>
    <t>(令和00年00月00日現在)</t>
    <rPh sb="1" eb="3">
      <t>レイワ</t>
    </rPh>
    <rPh sb="5" eb="6">
      <t>ネン</t>
    </rPh>
    <phoneticPr fontId="1"/>
  </si>
  <si>
    <t>産・育休復帰女性割合</t>
    <rPh sb="0" eb="1">
      <t>サン</t>
    </rPh>
    <rPh sb="6" eb="8">
      <t>ジョセイ</t>
    </rPh>
    <rPh sb="8" eb="10">
      <t>ワリアイ</t>
    </rPh>
    <phoneticPr fontId="1"/>
  </si>
  <si>
    <t>②女性平均勤続年数</t>
    <rPh sb="1" eb="3">
      <t>ジョセイ</t>
    </rPh>
    <rPh sb="3" eb="5">
      <t>ヘイキン</t>
    </rPh>
    <rPh sb="5" eb="7">
      <t>キンゾク</t>
    </rPh>
    <rPh sb="7" eb="9">
      <t>ネンスウ</t>
    </rPh>
    <phoneticPr fontId="1"/>
  </si>
  <si>
    <t>㉑採用時女性比率</t>
    <rPh sb="1" eb="4">
      <t>サイヨウジ</t>
    </rPh>
    <rPh sb="4" eb="6">
      <t>ジョセイ</t>
    </rPh>
    <phoneticPr fontId="1"/>
  </si>
  <si>
    <t>㉙女性活躍推進体制</t>
    <rPh sb="1" eb="3">
      <t>ジョセイ</t>
    </rPh>
    <rPh sb="3" eb="5">
      <t>カツヤク</t>
    </rPh>
    <rPh sb="5" eb="7">
      <t>スイシン</t>
    </rPh>
    <rPh sb="7" eb="9">
      <t>タイセイ</t>
    </rPh>
    <phoneticPr fontId="1"/>
  </si>
  <si>
    <t>女性活躍推進体制</t>
    <rPh sb="0" eb="2">
      <t>ジョセイ</t>
    </rPh>
    <rPh sb="2" eb="4">
      <t>カツヤク</t>
    </rPh>
    <rPh sb="6" eb="8">
      <t>タイセイ</t>
    </rPh>
    <phoneticPr fontId="1"/>
  </si>
  <si>
    <t>㉙女性活躍推進体制</t>
    <rPh sb="1" eb="3">
      <t>ジョセイ</t>
    </rPh>
    <rPh sb="3" eb="5">
      <t>カツヤク</t>
    </rPh>
    <rPh sb="7" eb="9">
      <t>タイセイ</t>
    </rPh>
    <phoneticPr fontId="1"/>
  </si>
  <si>
    <t>平均賃金の差異</t>
    <rPh sb="5" eb="7">
      <t>サイ</t>
    </rPh>
    <phoneticPr fontId="1"/>
  </si>
  <si>
    <t>⑳平均賃の差異</t>
    <rPh sb="5" eb="7">
      <t>サイ</t>
    </rPh>
    <phoneticPr fontId="1"/>
  </si>
  <si>
    <t>過去3年間で上昇（未配置部署あり）</t>
    <rPh sb="0" eb="2">
      <t>カコ</t>
    </rPh>
    <rPh sb="3" eb="5">
      <t>ネンカン</t>
    </rPh>
    <rPh sb="6" eb="8">
      <t>ジョウショウ</t>
    </rPh>
    <rPh sb="9" eb="10">
      <t>ミ</t>
    </rPh>
    <rPh sb="10" eb="12">
      <t>ハイチ</t>
    </rPh>
    <rPh sb="12" eb="14">
      <t>ブショ</t>
    </rPh>
    <phoneticPr fontId="1"/>
  </si>
  <si>
    <t>30%以上
50%未満</t>
    <rPh sb="3" eb="5">
      <t>イジョウ</t>
    </rPh>
    <rPh sb="9" eb="11">
      <t>ミマン</t>
    </rPh>
    <phoneticPr fontId="1"/>
  </si>
  <si>
    <t>有</t>
    <rPh sb="0" eb="1">
      <t>ユウ</t>
    </rPh>
    <phoneticPr fontId="1"/>
  </si>
  <si>
    <t>有（複数取組）</t>
    <rPh sb="0" eb="1">
      <t>ユウ</t>
    </rPh>
    <rPh sb="2" eb="4">
      <t>フクスウ</t>
    </rPh>
    <rPh sb="4" eb="6">
      <t>トリクミ</t>
    </rPh>
    <phoneticPr fontId="1"/>
  </si>
  <si>
    <t>有（一方のみ）</t>
    <rPh sb="0" eb="1">
      <t>ユウ</t>
    </rPh>
    <rPh sb="2" eb="4">
      <t>イッポウ</t>
    </rPh>
    <phoneticPr fontId="1"/>
  </si>
  <si>
    <t>有（両方）</t>
    <rPh sb="0" eb="1">
      <t>ア</t>
    </rPh>
    <rPh sb="2" eb="4">
      <t>リョウホウ</t>
    </rPh>
    <phoneticPr fontId="1"/>
  </si>
  <si>
    <t>制度有</t>
    <rPh sb="0" eb="2">
      <t>セイド</t>
    </rPh>
    <rPh sb="2" eb="3">
      <t>ユウ</t>
    </rPh>
    <phoneticPr fontId="1"/>
  </si>
  <si>
    <t>制度・活用実績有</t>
    <rPh sb="0" eb="2">
      <t>セイド</t>
    </rPh>
    <rPh sb="3" eb="5">
      <t>カツヨウ</t>
    </rPh>
    <rPh sb="5" eb="7">
      <t>ジッセキ</t>
    </rPh>
    <rPh sb="7" eb="8">
      <t>ア</t>
    </rPh>
    <phoneticPr fontId="1"/>
  </si>
  <si>
    <t>半日単位導入有</t>
    <rPh sb="0" eb="2">
      <t>ハンニチ</t>
    </rPh>
    <rPh sb="2" eb="4">
      <t>タンイ</t>
    </rPh>
    <rPh sb="4" eb="6">
      <t>ドウニュウ</t>
    </rPh>
    <rPh sb="6" eb="7">
      <t>ユウ</t>
    </rPh>
    <phoneticPr fontId="1"/>
  </si>
  <si>
    <t>時間単位導入有</t>
    <rPh sb="0" eb="2">
      <t>ジカン</t>
    </rPh>
    <rPh sb="2" eb="4">
      <t>タンイ</t>
    </rPh>
    <rPh sb="4" eb="6">
      <t>ドウニュウ</t>
    </rPh>
    <rPh sb="6" eb="7">
      <t>ア</t>
    </rPh>
    <phoneticPr fontId="1"/>
  </si>
  <si>
    <t>有（※1）</t>
    <rPh sb="0" eb="1">
      <t>ア</t>
    </rPh>
    <phoneticPr fontId="1"/>
  </si>
  <si>
    <t>有（※2）</t>
    <rPh sb="0" eb="1">
      <t>ユウ</t>
    </rPh>
    <phoneticPr fontId="1"/>
  </si>
  <si>
    <t>⑭</t>
    <phoneticPr fontId="1"/>
  </si>
  <si>
    <t xml:space="preserve">※1　慶弔休暇、傷病休暇、裁判員、災害等にかかわる休暇
</t>
    <phoneticPr fontId="1"/>
  </si>
  <si>
    <t>※2　※1以外の休暇（夏季休暇、リフレッシュ休暇　など）</t>
    <phoneticPr fontId="1"/>
  </si>
  <si>
    <t>登録有</t>
    <rPh sb="0" eb="2">
      <t>トウロク</t>
    </rPh>
    <rPh sb="2" eb="3">
      <t>ア</t>
    </rPh>
    <phoneticPr fontId="1"/>
  </si>
  <si>
    <t>登録有かつ独自の取組有</t>
    <rPh sb="0" eb="2">
      <t>トウロク</t>
    </rPh>
    <rPh sb="2" eb="3">
      <t>ア</t>
    </rPh>
    <rPh sb="5" eb="7">
      <t>ドクジ</t>
    </rPh>
    <rPh sb="8" eb="10">
      <t>トリクミ</t>
    </rPh>
    <rPh sb="10" eb="11">
      <t>ア</t>
    </rPh>
    <phoneticPr fontId="1"/>
  </si>
  <si>
    <t>トップ主導の取組有</t>
    <rPh sb="3" eb="5">
      <t>シュドウ</t>
    </rPh>
    <rPh sb="6" eb="8">
      <t>トリクミ</t>
    </rPh>
    <rPh sb="8" eb="9">
      <t>ア</t>
    </rPh>
    <phoneticPr fontId="1"/>
  </si>
  <si>
    <t>トップの決意表明有</t>
    <rPh sb="4" eb="6">
      <t>ケツイ</t>
    </rPh>
    <rPh sb="6" eb="8">
      <t>ヒョウメイ</t>
    </rPh>
    <rPh sb="8" eb="9">
      <t>ア</t>
    </rPh>
    <phoneticPr fontId="1"/>
  </si>
  <si>
    <r>
      <t xml:space="preserve">⑭年次有給休暇および子の看護休暇ならびに介護休暇のほかの有給の休暇制度
</t>
    </r>
    <r>
      <rPr>
        <sz val="8"/>
        <color theme="1"/>
        <rFont val="ＭＳ Ｐゴシック"/>
        <family val="3"/>
        <charset val="128"/>
        <scheme val="minor"/>
      </rPr>
      <t>　※1　慶弔休暇、傷病休暇、裁判員、災害等にかかわる休暇
　※2　※1以外の休暇（夏季休暇、リフレッシュ休暇　など）</t>
    </r>
    <rPh sb="1" eb="3">
      <t>ネンジ</t>
    </rPh>
    <rPh sb="3" eb="5">
      <t>ユウキュウ</t>
    </rPh>
    <rPh sb="5" eb="7">
      <t>キュウカ</t>
    </rPh>
    <rPh sb="10" eb="11">
      <t>コ</t>
    </rPh>
    <rPh sb="12" eb="14">
      <t>カンゴ</t>
    </rPh>
    <rPh sb="14" eb="16">
      <t>キュウカ</t>
    </rPh>
    <rPh sb="20" eb="22">
      <t>カイゴ</t>
    </rPh>
    <rPh sb="22" eb="24">
      <t>キュウカ</t>
    </rPh>
    <rPh sb="28" eb="29">
      <t>ユウ</t>
    </rPh>
    <rPh sb="29" eb="30">
      <t>キュウ</t>
    </rPh>
    <rPh sb="31" eb="33">
      <t>キュウカ</t>
    </rPh>
    <rPh sb="33" eb="35">
      <t>セイド</t>
    </rPh>
    <rPh sb="40" eb="42">
      <t>ケイチョウ</t>
    </rPh>
    <rPh sb="42" eb="44">
      <t>キュウカ</t>
    </rPh>
    <rPh sb="45" eb="47">
      <t>ショウビョウ</t>
    </rPh>
    <rPh sb="47" eb="49">
      <t>キュウカ</t>
    </rPh>
    <rPh sb="50" eb="53">
      <t>サイバンイン</t>
    </rPh>
    <rPh sb="54" eb="56">
      <t>サイガイ</t>
    </rPh>
    <rPh sb="56" eb="57">
      <t>トウ</t>
    </rPh>
    <rPh sb="62" eb="64">
      <t>キュウカ</t>
    </rPh>
    <rPh sb="71" eb="73">
      <t>イガイ</t>
    </rPh>
    <rPh sb="74" eb="76">
      <t>キュウカ</t>
    </rPh>
    <rPh sb="77" eb="79">
      <t>カキ</t>
    </rPh>
    <rPh sb="79" eb="81">
      <t>キュウカ</t>
    </rPh>
    <rPh sb="88" eb="90">
      <t>キュウカ</t>
    </rPh>
    <phoneticPr fontId="1"/>
  </si>
  <si>
    <t>有（いずれか1つ）</t>
    <rPh sb="0" eb="1">
      <t>ユウ</t>
    </rPh>
    <phoneticPr fontId="1"/>
  </si>
  <si>
    <t>有（複数）</t>
    <rPh sb="0" eb="1">
      <t>ユウ</t>
    </rPh>
    <rPh sb="2" eb="4">
      <t>フクスウ</t>
    </rPh>
    <phoneticPr fontId="1"/>
  </si>
  <si>
    <t>⑨育休復帰に向けた支援</t>
    <rPh sb="3" eb="5">
      <t>フッキ</t>
    </rPh>
    <rPh sb="6" eb="7">
      <t>ム</t>
    </rPh>
    <rPh sb="9" eb="11">
      <t>シエン</t>
    </rPh>
    <phoneticPr fontId="1"/>
  </si>
  <si>
    <t>育休復帰に向けた支援</t>
    <rPh sb="0" eb="2">
      <t>イクキュウ</t>
    </rPh>
    <rPh sb="2" eb="4">
      <t>フッキ</t>
    </rPh>
    <rPh sb="5" eb="6">
      <t>ム</t>
    </rPh>
    <rPh sb="8" eb="10">
      <t>シエン</t>
    </rPh>
    <phoneticPr fontId="1"/>
  </si>
  <si>
    <t>自社開催の研修有</t>
    <rPh sb="0" eb="2">
      <t>ジシャ</t>
    </rPh>
    <rPh sb="2" eb="4">
      <t>カイサイ</t>
    </rPh>
    <rPh sb="5" eb="7">
      <t>ケンシュウ</t>
    </rPh>
    <rPh sb="7" eb="8">
      <t>ユウ</t>
    </rPh>
    <phoneticPr fontId="1"/>
  </si>
  <si>
    <t>退職金の算定において差がない</t>
    <rPh sb="0" eb="3">
      <t>タイショクキン</t>
    </rPh>
    <rPh sb="4" eb="6">
      <t>サンテイ</t>
    </rPh>
    <rPh sb="10" eb="11">
      <t>サ</t>
    </rPh>
    <phoneticPr fontId="1"/>
  </si>
  <si>
    <t>昇給・昇格の算定において差がない</t>
    <rPh sb="0" eb="2">
      <t>ショウキュウ</t>
    </rPh>
    <rPh sb="3" eb="5">
      <t>ショウカク</t>
    </rPh>
    <rPh sb="6" eb="8">
      <t>サンテイ</t>
    </rPh>
    <rPh sb="12" eb="13">
      <t>サ</t>
    </rPh>
    <phoneticPr fontId="1"/>
  </si>
  <si>
    <t>8、10、22、23</t>
    <phoneticPr fontId="1"/>
  </si>
  <si>
    <t>9、15、16</t>
    <phoneticPr fontId="1"/>
  </si>
  <si>
    <t>活動実績有</t>
    <rPh sb="0" eb="2">
      <t>カツドウ</t>
    </rPh>
    <rPh sb="2" eb="4">
      <t>ジッセキ</t>
    </rPh>
    <rPh sb="4" eb="5">
      <t>ユウ</t>
    </rPh>
    <phoneticPr fontId="1"/>
  </si>
  <si>
    <t>㉚女性管理職登用の目標設定、または従業員100人以下の企業にあっては女性活躍推進法における一般事業主行動計画の策定</t>
    <rPh sb="1" eb="3">
      <t>ジョセイ</t>
    </rPh>
    <rPh sb="3" eb="5">
      <t>カンリ</t>
    </rPh>
    <rPh sb="5" eb="6">
      <t>ショク</t>
    </rPh>
    <rPh sb="6" eb="8">
      <t>トウヨウ</t>
    </rPh>
    <rPh sb="9" eb="11">
      <t>モクヒョウ</t>
    </rPh>
    <rPh sb="11" eb="13">
      <t>セッテイ</t>
    </rPh>
    <phoneticPr fontId="1"/>
  </si>
  <si>
    <r>
      <t>⑦小学校就学の始期に達するまでの子を養育する労働者が利用できる育児・介護休業法で定める育児のための</t>
    </r>
    <r>
      <rPr>
        <u/>
        <sz val="10"/>
        <color theme="1"/>
        <rFont val="ＭＳ Ｐゴシック"/>
        <family val="3"/>
        <charset val="128"/>
        <scheme val="minor"/>
      </rPr>
      <t>短時間勤務制度</t>
    </r>
    <r>
      <rPr>
        <sz val="10"/>
        <color theme="1"/>
        <rFont val="ＭＳ Ｐゴシック"/>
        <family val="3"/>
        <charset val="128"/>
        <scheme val="minor"/>
      </rPr>
      <t>または</t>
    </r>
    <r>
      <rPr>
        <u/>
        <sz val="10"/>
        <color theme="1"/>
        <rFont val="ＭＳ Ｐゴシック"/>
        <family val="3"/>
        <charset val="128"/>
        <scheme val="minor"/>
      </rPr>
      <t>所定外労働免除制度</t>
    </r>
    <rPh sb="1" eb="4">
      <t>ショウガッコウ</t>
    </rPh>
    <rPh sb="4" eb="6">
      <t>シュウガク</t>
    </rPh>
    <rPh sb="7" eb="9">
      <t>シキ</t>
    </rPh>
    <rPh sb="10" eb="11">
      <t>タッ</t>
    </rPh>
    <rPh sb="16" eb="17">
      <t>コ</t>
    </rPh>
    <rPh sb="18" eb="20">
      <t>ヨウイク</t>
    </rPh>
    <rPh sb="22" eb="25">
      <t>ロウドウシャ</t>
    </rPh>
    <rPh sb="26" eb="28">
      <t>リヨウ</t>
    </rPh>
    <rPh sb="31" eb="33">
      <t>イクジ</t>
    </rPh>
    <rPh sb="34" eb="36">
      <t>カイゴ</t>
    </rPh>
    <rPh sb="36" eb="39">
      <t>キュウギョウホウ</t>
    </rPh>
    <rPh sb="40" eb="41">
      <t>サダ</t>
    </rPh>
    <rPh sb="43" eb="45">
      <t>イクジ</t>
    </rPh>
    <rPh sb="49" eb="52">
      <t>タンジカン</t>
    </rPh>
    <rPh sb="52" eb="54">
      <t>キンム</t>
    </rPh>
    <rPh sb="54" eb="56">
      <t>セイド</t>
    </rPh>
    <rPh sb="59" eb="61">
      <t>ショテイ</t>
    </rPh>
    <rPh sb="61" eb="62">
      <t>ガイ</t>
    </rPh>
    <rPh sb="62" eb="64">
      <t>ロウドウ</t>
    </rPh>
    <rPh sb="64" eb="66">
      <t>メンジョ</t>
    </rPh>
    <rPh sb="66" eb="68">
      <t>セイド</t>
    </rPh>
    <phoneticPr fontId="1"/>
  </si>
  <si>
    <t>㉖育児・介護休業法に定められた両立支援制度を利用した社員が、定期昇給等の算定において通常勤務しているものと取り扱いに差のない評価制度</t>
    <phoneticPr fontId="1"/>
  </si>
  <si>
    <t>⑱企業・団体等の代表者がイクボス宣言を行って登録している</t>
    <rPh sb="1" eb="3">
      <t>キギョウ</t>
    </rPh>
    <rPh sb="4" eb="6">
      <t>ダンタイ</t>
    </rPh>
    <rPh sb="6" eb="7">
      <t>トウ</t>
    </rPh>
    <rPh sb="8" eb="10">
      <t>ダイヒョウ</t>
    </rPh>
    <rPh sb="10" eb="11">
      <t>シャ</t>
    </rPh>
    <rPh sb="16" eb="18">
      <t>センゲン</t>
    </rPh>
    <rPh sb="19" eb="20">
      <t>オコナ</t>
    </rPh>
    <rPh sb="22" eb="24">
      <t>トウロク</t>
    </rPh>
    <phoneticPr fontId="1"/>
  </si>
  <si>
    <t>㉘経営者自らの女性活躍推進に関する取組</t>
    <rPh sb="14" eb="15">
      <t>カン</t>
    </rPh>
    <rPh sb="17" eb="19">
      <t>トリクミ</t>
    </rPh>
    <phoneticPr fontId="1"/>
  </si>
  <si>
    <t>㉑採用時女性比率(正規)</t>
    <rPh sb="9" eb="11">
      <t>セイキ</t>
    </rPh>
    <phoneticPr fontId="1"/>
  </si>
  <si>
    <t>登録有かつ「くるみん認定」有</t>
    <rPh sb="0" eb="2">
      <t>トウロク</t>
    </rPh>
    <rPh sb="2" eb="3">
      <t>ユウ</t>
    </rPh>
    <rPh sb="10" eb="12">
      <t>ニンテイ</t>
    </rPh>
    <rPh sb="13" eb="14">
      <t>ア</t>
    </rPh>
    <phoneticPr fontId="1"/>
  </si>
  <si>
    <t>登録有かつ「くるみん認定」有</t>
    <phoneticPr fontId="1"/>
  </si>
  <si>
    <t>設定または策定有</t>
    <rPh sb="0" eb="2">
      <t>セッテイ</t>
    </rPh>
    <rPh sb="5" eb="7">
      <t>サクテイ</t>
    </rPh>
    <rPh sb="7" eb="8">
      <t>ユウ</t>
    </rPh>
    <phoneticPr fontId="1"/>
  </si>
  <si>
    <t>設定または策定有かつ「えるぼし認定」有</t>
    <rPh sb="0" eb="2">
      <t>セッテイ</t>
    </rPh>
    <rPh sb="5" eb="7">
      <t>サクテイ</t>
    </rPh>
    <rPh sb="7" eb="8">
      <t>ア</t>
    </rPh>
    <rPh sb="15" eb="17">
      <t>ニンテイ</t>
    </rPh>
    <rPh sb="18" eb="19">
      <t>ユウ</t>
    </rPh>
    <phoneticPr fontId="1"/>
  </si>
  <si>
    <t>設定または策定有かつ「えるぼし認定」有</t>
    <phoneticPr fontId="1"/>
  </si>
  <si>
    <t>評価点数表</t>
    <rPh sb="0" eb="2">
      <t>ヒョウカ</t>
    </rPh>
    <rPh sb="2" eb="4">
      <t>テンスウ</t>
    </rPh>
    <rPh sb="4" eb="5">
      <t>ヒョウ</t>
    </rPh>
    <phoneticPr fontId="1"/>
  </si>
  <si>
    <t>②女性の平均勤続年数</t>
    <phoneticPr fontId="1"/>
  </si>
  <si>
    <t>㉕すべての部署（課等）に女性が配置されている、または女性を配置している部署の割合が過去３年間で上昇している</t>
    <phoneticPr fontId="1"/>
  </si>
  <si>
    <t>評価点数</t>
    <rPh sb="0" eb="2">
      <t>ヒョウカ</t>
    </rPh>
    <rPh sb="2" eb="4">
      <t>テンスウ</t>
    </rPh>
    <phoneticPr fontId="1"/>
  </si>
  <si>
    <t>平均勤続年数の男女差</t>
    <phoneticPr fontId="1"/>
  </si>
  <si>
    <t>①</t>
  </si>
  <si>
    <t>女性の平均勤続年数</t>
    <phoneticPr fontId="1"/>
  </si>
  <si>
    <t>②</t>
  </si>
  <si>
    <t>過去３年間での育休取得率(男性）</t>
    <rPh sb="0" eb="2">
      <t>カコ</t>
    </rPh>
    <rPh sb="3" eb="4">
      <t>ネン</t>
    </rPh>
    <rPh sb="4" eb="5">
      <t>カン</t>
    </rPh>
    <rPh sb="7" eb="9">
      <t>イクキュウ</t>
    </rPh>
    <rPh sb="9" eb="11">
      <t>シュトク</t>
    </rPh>
    <rPh sb="11" eb="12">
      <t>リツ</t>
    </rPh>
    <rPh sb="13" eb="15">
      <t>ダンセイ</t>
    </rPh>
    <phoneticPr fontId="1"/>
  </si>
  <si>
    <t>③</t>
  </si>
  <si>
    <r>
      <t>過去３年間での育休取得率(女性</t>
    </r>
    <r>
      <rPr>
        <sz val="10"/>
        <color theme="1"/>
        <rFont val="BIZ UDPゴシック"/>
        <family val="3"/>
        <charset val="128"/>
      </rPr>
      <t>）</t>
    </r>
    <rPh sb="0" eb="2">
      <t>カコ</t>
    </rPh>
    <rPh sb="3" eb="5">
      <t>ネンカン</t>
    </rPh>
    <rPh sb="7" eb="9">
      <t>イクキュウ</t>
    </rPh>
    <rPh sb="9" eb="12">
      <t>シュトクリツ</t>
    </rPh>
    <rPh sb="13" eb="15">
      <t>ジョセイ</t>
    </rPh>
    <phoneticPr fontId="1"/>
  </si>
  <si>
    <t>④</t>
  </si>
  <si>
    <t>過去３年間での育休から復帰した割合(女性)</t>
    <rPh sb="0" eb="2">
      <t>カコ</t>
    </rPh>
    <rPh sb="3" eb="5">
      <t>ネンカン</t>
    </rPh>
    <rPh sb="7" eb="9">
      <t>イクキュウ</t>
    </rPh>
    <rPh sb="11" eb="13">
      <t>フッキ</t>
    </rPh>
    <rPh sb="15" eb="17">
      <t>ワリアイ</t>
    </rPh>
    <rPh sb="18" eb="20">
      <t>ジョセイ</t>
    </rPh>
    <phoneticPr fontId="1"/>
  </si>
  <si>
    <t>⑤</t>
  </si>
  <si>
    <t>育児休業、介護休業、子の看護休暇、または介護休暇のいずれかについて、育児・介護休業法で定める基準を超える制度　</t>
    <phoneticPr fontId="1"/>
  </si>
  <si>
    <t>⑥</t>
  </si>
  <si>
    <t>小学校就学の始期に達するまでの子を養育する労働者が利用できる育児・介護休業法で定める育児のための短時間勤務制度または所定外労働免除制度</t>
    <phoneticPr fontId="1"/>
  </si>
  <si>
    <t>⑦</t>
  </si>
  <si>
    <t>育児または介護のために利用できるフレックスタイム制度または始業終業時刻変更制度</t>
    <phoneticPr fontId="1"/>
  </si>
  <si>
    <t>⑧</t>
  </si>
  <si>
    <t>育児休業取得者の継続就労への不安を取り除くための支援の取組</t>
    <phoneticPr fontId="1"/>
  </si>
  <si>
    <t>⑨</t>
  </si>
  <si>
    <t>在宅勤務制度またはテレワークなど働く場所や時間に捉われない柔軟な働き方の導入</t>
    <phoneticPr fontId="1"/>
  </si>
  <si>
    <t>➉</t>
  </si>
  <si>
    <t>月平均所定外労働時間</t>
    <phoneticPr fontId="1"/>
  </si>
  <si>
    <t>⑪</t>
  </si>
  <si>
    <r>
      <t xml:space="preserve">年休取得率
</t>
    </r>
    <r>
      <rPr>
        <sz val="9"/>
        <color theme="1"/>
        <rFont val="BIZ UDPゴシック"/>
        <family val="3"/>
        <charset val="128"/>
      </rPr>
      <t xml:space="preserve">   ※新たに付与された年次有給休暇のみ対象</t>
    </r>
    <phoneticPr fontId="1"/>
  </si>
  <si>
    <t>⑫</t>
  </si>
  <si>
    <t>時間単位または半日単位で利用できる年次有給休暇制度</t>
    <phoneticPr fontId="1"/>
  </si>
  <si>
    <t>⑬</t>
  </si>
  <si>
    <r>
      <t xml:space="preserve">年次有給休暇および子の看護休暇ならびに介護休暇のほかの有給の休暇制度
</t>
    </r>
    <r>
      <rPr>
        <sz val="9"/>
        <color theme="1"/>
        <rFont val="BIZ UDPゴシック"/>
        <family val="3"/>
        <charset val="128"/>
      </rPr>
      <t>　※1　慶弔休暇、傷病休暇、裁判員、災害等にかかわる休暇
　※2　※1以外の休暇（夏季休暇、リフレッシュ休暇　など）</t>
    </r>
    <phoneticPr fontId="1"/>
  </si>
  <si>
    <t>⑭</t>
  </si>
  <si>
    <t>ノー残業デー等所定外労働の縮減の取組</t>
    <rPh sb="2" eb="4">
      <t>ザンギョウ</t>
    </rPh>
    <rPh sb="6" eb="7">
      <t>トウ</t>
    </rPh>
    <rPh sb="7" eb="9">
      <t>ショテイ</t>
    </rPh>
    <rPh sb="9" eb="10">
      <t>ガイ</t>
    </rPh>
    <rPh sb="10" eb="12">
      <t>ロウドウ</t>
    </rPh>
    <rPh sb="13" eb="15">
      <t>シュクゲン</t>
    </rPh>
    <rPh sb="16" eb="17">
      <t>ト</t>
    </rPh>
    <rPh sb="17" eb="18">
      <t>ク</t>
    </rPh>
    <phoneticPr fontId="1"/>
  </si>
  <si>
    <t>⑮</t>
  </si>
  <si>
    <t>働きやすい職場づくりに向けた取組</t>
    <phoneticPr fontId="1"/>
  </si>
  <si>
    <t>⑯</t>
  </si>
  <si>
    <t>県WLB推進企業登録</t>
    <rPh sb="0" eb="1">
      <t>ケン</t>
    </rPh>
    <rPh sb="4" eb="6">
      <t>スイシン</t>
    </rPh>
    <rPh sb="6" eb="8">
      <t>キギョウ</t>
    </rPh>
    <rPh sb="8" eb="10">
      <t>トウロク</t>
    </rPh>
    <phoneticPr fontId="1"/>
  </si>
  <si>
    <t>⑰</t>
  </si>
  <si>
    <t>企業・団体等の代表者がイクボス宣言を行って登録している</t>
    <rPh sb="0" eb="2">
      <t>キギョウ</t>
    </rPh>
    <rPh sb="3" eb="5">
      <t>ダンタイ</t>
    </rPh>
    <rPh sb="5" eb="6">
      <t>トウ</t>
    </rPh>
    <rPh sb="7" eb="9">
      <t>ダイヒョウ</t>
    </rPh>
    <rPh sb="9" eb="10">
      <t>シャ</t>
    </rPh>
    <rPh sb="15" eb="17">
      <t>センゲン</t>
    </rPh>
    <rPh sb="18" eb="19">
      <t>オコナ</t>
    </rPh>
    <rPh sb="21" eb="23">
      <t>トウロク</t>
    </rPh>
    <phoneticPr fontId="1"/>
  </si>
  <si>
    <t>⑱</t>
  </si>
  <si>
    <t>女性正規従業員比率　</t>
    <phoneticPr fontId="1"/>
  </si>
  <si>
    <t>⑲</t>
  </si>
  <si>
    <t>年間平均賃金の男女差
　　（男性１００％とした場合の女性の比率)</t>
    <phoneticPr fontId="1"/>
  </si>
  <si>
    <t>⑳</t>
  </si>
  <si>
    <t>㉑</t>
  </si>
  <si>
    <t>結婚・出産・育児・介護を理由として退職した社員を再雇用する制度</t>
    <rPh sb="0" eb="2">
      <t>ケッコン</t>
    </rPh>
    <rPh sb="3" eb="5">
      <t>シュッサン</t>
    </rPh>
    <rPh sb="6" eb="8">
      <t>イクジ</t>
    </rPh>
    <rPh sb="9" eb="11">
      <t>カイゴ</t>
    </rPh>
    <rPh sb="12" eb="14">
      <t>リユウ</t>
    </rPh>
    <rPh sb="17" eb="19">
      <t>タイショク</t>
    </rPh>
    <rPh sb="21" eb="23">
      <t>シャイン</t>
    </rPh>
    <rPh sb="24" eb="27">
      <t>サイコヨウ</t>
    </rPh>
    <rPh sb="29" eb="31">
      <t>セイド</t>
    </rPh>
    <phoneticPr fontId="1"/>
  </si>
  <si>
    <t>㉒</t>
  </si>
  <si>
    <r>
      <rPr>
        <sz val="12"/>
        <rFont val="BIZ UDPゴシック"/>
        <family val="3"/>
        <charset val="128"/>
      </rPr>
      <t>非正規従業員を対</t>
    </r>
    <r>
      <rPr>
        <sz val="12"/>
        <color theme="1"/>
        <rFont val="BIZ UDPゴシック"/>
        <family val="3"/>
        <charset val="128"/>
      </rPr>
      <t>象とした正規従業員への転換制度</t>
    </r>
    <rPh sb="0" eb="3">
      <t>ヒセイキ</t>
    </rPh>
    <rPh sb="3" eb="6">
      <t>ジュウギョウイン</t>
    </rPh>
    <rPh sb="7" eb="9">
      <t>タイショウ</t>
    </rPh>
    <rPh sb="12" eb="14">
      <t>セイキ</t>
    </rPh>
    <rPh sb="14" eb="17">
      <t>ジュウギョウイン</t>
    </rPh>
    <rPh sb="19" eb="21">
      <t>テンカン</t>
    </rPh>
    <rPh sb="21" eb="23">
      <t>セイド</t>
    </rPh>
    <phoneticPr fontId="1"/>
  </si>
  <si>
    <t>㉓</t>
  </si>
  <si>
    <t>常用労働者の事務従事者への配置比率の男女差</t>
    <phoneticPr fontId="1"/>
  </si>
  <si>
    <t>㉔</t>
  </si>
  <si>
    <t>すべての部署（課等）に女性が配置されている、または女性を配置している部署の割合が過去３年間で上昇している</t>
    <phoneticPr fontId="1"/>
  </si>
  <si>
    <t>㉕</t>
  </si>
  <si>
    <t>育児・介護休業法に定められた両立支援制度を利用した社員が、定期昇給等の算定において通常勤務しているものと取り扱いに差のない評価制度</t>
    <phoneticPr fontId="1"/>
  </si>
  <si>
    <t>㉖</t>
    <phoneticPr fontId="1"/>
  </si>
  <si>
    <t>女性活躍にかかる研修等へ参加し、または従業員を参加させている</t>
    <rPh sb="0" eb="2">
      <t>ジョセイ</t>
    </rPh>
    <rPh sb="2" eb="4">
      <t>カツヤク</t>
    </rPh>
    <rPh sb="8" eb="10">
      <t>ケンシュウ</t>
    </rPh>
    <rPh sb="10" eb="11">
      <t>トウ</t>
    </rPh>
    <rPh sb="12" eb="14">
      <t>サンカ</t>
    </rPh>
    <rPh sb="19" eb="22">
      <t>ジュウギョウイン</t>
    </rPh>
    <rPh sb="23" eb="25">
      <t>サンカ</t>
    </rPh>
    <phoneticPr fontId="1"/>
  </si>
  <si>
    <t>㉗</t>
  </si>
  <si>
    <t>経営者自らの女性活躍推進に関する取組</t>
    <rPh sb="13" eb="14">
      <t>カン</t>
    </rPh>
    <rPh sb="16" eb="18">
      <t>トリクミ</t>
    </rPh>
    <phoneticPr fontId="1"/>
  </si>
  <si>
    <t>㉘</t>
  </si>
  <si>
    <t>女性活躍を推進する社内体制・組織・担当職を設置している</t>
    <rPh sb="0" eb="2">
      <t>ジョセイ</t>
    </rPh>
    <rPh sb="2" eb="4">
      <t>カツヤク</t>
    </rPh>
    <rPh sb="5" eb="7">
      <t>スイシン</t>
    </rPh>
    <rPh sb="9" eb="11">
      <t>シャナイ</t>
    </rPh>
    <rPh sb="11" eb="13">
      <t>タイセイ</t>
    </rPh>
    <rPh sb="14" eb="16">
      <t>ソシキ</t>
    </rPh>
    <rPh sb="17" eb="19">
      <t>タントウ</t>
    </rPh>
    <rPh sb="19" eb="20">
      <t>ショク</t>
    </rPh>
    <rPh sb="21" eb="23">
      <t>セッチ</t>
    </rPh>
    <phoneticPr fontId="1"/>
  </si>
  <si>
    <t>㉙</t>
  </si>
  <si>
    <t>女性管理職登用の目標設定、または従業員100人以下の企業にあっては女性活躍推進法における一般事業主行動計画の策定</t>
    <rPh sb="0" eb="2">
      <t>ジョセイ</t>
    </rPh>
    <rPh sb="2" eb="4">
      <t>カンリ</t>
    </rPh>
    <rPh sb="4" eb="5">
      <t>ショク</t>
    </rPh>
    <rPh sb="5" eb="7">
      <t>トウヨウ</t>
    </rPh>
    <rPh sb="8" eb="10">
      <t>モクヒョウ</t>
    </rPh>
    <rPh sb="10" eb="12">
      <t>セッテイ</t>
    </rPh>
    <phoneticPr fontId="1"/>
  </si>
  <si>
    <t>㉚</t>
  </si>
  <si>
    <t>係長相当職女性比率</t>
    <rPh sb="0" eb="2">
      <t>カカリチョウ</t>
    </rPh>
    <rPh sb="2" eb="4">
      <t>ソウトウ</t>
    </rPh>
    <rPh sb="4" eb="5">
      <t>ショク</t>
    </rPh>
    <rPh sb="5" eb="7">
      <t>ジョセイ</t>
    </rPh>
    <rPh sb="7" eb="9">
      <t>ヒリツ</t>
    </rPh>
    <phoneticPr fontId="1"/>
  </si>
  <si>
    <t>㉛</t>
  </si>
  <si>
    <t>課長相当職以上における女性管理職比率</t>
    <rPh sb="11" eb="13">
      <t>ジョセイ</t>
    </rPh>
    <rPh sb="13" eb="15">
      <t>カンリ</t>
    </rPh>
    <rPh sb="15" eb="16">
      <t>ショク</t>
    </rPh>
    <rPh sb="16" eb="18">
      <t>ヒリツ</t>
    </rPh>
    <phoneticPr fontId="1"/>
  </si>
  <si>
    <t>㉜</t>
  </si>
  <si>
    <t>過去３年間での正規の職員・従業員の新規就業者に占める女性比率（中途採用者含む）</t>
    <phoneticPr fontId="1"/>
  </si>
  <si>
    <r>
      <t>※評価点数”3”（</t>
    </r>
    <r>
      <rPr>
        <u/>
        <sz val="11"/>
        <color rgb="FF000000"/>
        <rFont val="BIZ UDPゴシック"/>
        <family val="3"/>
        <charset val="128"/>
      </rPr>
      <t>赤枠部分</t>
    </r>
    <r>
      <rPr>
        <sz val="11"/>
        <color rgb="FF000000"/>
        <rFont val="BIZ UDPゴシック"/>
        <family val="3"/>
        <charset val="128"/>
      </rPr>
      <t>）は認証基準達成の目安です</t>
    </r>
    <rPh sb="10" eb="11">
      <t>ワク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</si>
</sst>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_ &quot;年&quot;"/>
    <numFmt numFmtId="178" formatCode="0.0_ &quot;時間&quot;"/>
    <numFmt numFmtId="179" formatCode="0.0_ &quot;%&quot;"/>
    <numFmt numFmtId="180" formatCode="0.0_ &quot;ｐ&quot;"/>
    <numFmt numFmtId="181" formatCode="#,##0.0;[Red]\-#,##0.0"/>
    <numFmt numFmtId="182" formatCode="0.0"/>
  </numFmts>
  <fonts count="6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rgb="FFFF0000"/>
      <name val="ＭＳ Ｐゴシック"/>
      <family val="2"/>
      <charset val="128"/>
      <scheme val="minor"/>
    </font>
    <font>
      <u/>
      <sz val="12"/>
      <color theme="1"/>
      <name val="ＭＳ Ｐゴシック"/>
      <family val="3"/>
      <charset val="128"/>
      <scheme val="minor"/>
    </font>
    <font>
      <sz val="12"/>
      <name val="ＭＳ Ｐゴシック"/>
      <family val="3"/>
      <charset val="128"/>
      <scheme val="minor"/>
    </font>
    <font>
      <sz val="13"/>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6"/>
      <color theme="1"/>
      <name val="ＭＳ Ｐゴシック"/>
      <family val="3"/>
      <charset val="128"/>
      <scheme val="minor"/>
    </font>
    <font>
      <b/>
      <sz val="22"/>
      <color theme="1"/>
      <name val="ＭＳ Ｐゴシック"/>
      <family val="3"/>
      <charset val="128"/>
      <scheme val="minor"/>
    </font>
    <font>
      <b/>
      <sz val="26"/>
      <color theme="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2"/>
      <color theme="4"/>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rgb="FFFFFF00"/>
      <name val="ＭＳ Ｐゴシック"/>
      <family val="3"/>
      <charset val="128"/>
      <scheme val="minor"/>
    </font>
    <font>
      <sz val="12"/>
      <color rgb="FF111111"/>
      <name val="メイリオ"/>
      <family val="3"/>
      <charset val="128"/>
    </font>
    <font>
      <sz val="9"/>
      <name val="ＭＳ Ｐゴシック"/>
      <family val="3"/>
      <charset val="128"/>
      <scheme val="minor"/>
    </font>
    <font>
      <b/>
      <sz val="14"/>
      <color rgb="FFFF0000"/>
      <name val="ＭＳ Ｐゴシック"/>
      <family val="3"/>
      <charset val="128"/>
      <scheme val="minor"/>
    </font>
    <font>
      <u/>
      <sz val="10"/>
      <color theme="1"/>
      <name val="ＭＳ Ｐゴシック"/>
      <family val="3"/>
      <charset val="128"/>
      <scheme val="minor"/>
    </font>
    <font>
      <b/>
      <sz val="13"/>
      <color theme="4"/>
      <name val="BIZ UDPゴシック"/>
      <family val="3"/>
      <charset val="128"/>
    </font>
    <font>
      <sz val="13"/>
      <color theme="1"/>
      <name val="ＭＳ Ｐゴシック"/>
      <family val="2"/>
      <charset val="128"/>
      <scheme val="minor"/>
    </font>
    <font>
      <b/>
      <sz val="13"/>
      <color theme="4"/>
      <name val="ＭＳ Ｐゴシック"/>
      <family val="3"/>
      <charset val="128"/>
      <scheme val="minor"/>
    </font>
    <font>
      <b/>
      <sz val="13"/>
      <color rgb="FFFF0000"/>
      <name val="BIZ UDPゴシック"/>
      <family val="3"/>
      <charset val="128"/>
    </font>
    <font>
      <b/>
      <sz val="13"/>
      <name val="ＭＳ Ｐゴシック"/>
      <family val="3"/>
      <charset val="128"/>
      <scheme val="minor"/>
    </font>
    <font>
      <sz val="13"/>
      <color theme="1"/>
      <name val="BIZ UDPゴシック"/>
      <family val="3"/>
      <charset val="128"/>
    </font>
    <font>
      <sz val="13"/>
      <color rgb="FFFF0000"/>
      <name val="BIZ UDPゴシック"/>
      <family val="3"/>
      <charset val="128"/>
    </font>
    <font>
      <sz val="13"/>
      <color rgb="FF0066FF"/>
      <name val="BIZ UDPゴシック"/>
      <family val="3"/>
      <charset val="128"/>
    </font>
    <font>
      <sz val="13"/>
      <color theme="4"/>
      <name val="BIZ UDPゴシック"/>
      <family val="3"/>
      <charset val="128"/>
    </font>
    <font>
      <b/>
      <sz val="13"/>
      <color rgb="FFFF0000"/>
      <name val="ＭＳ Ｐゴシック"/>
      <family val="3"/>
      <charset val="128"/>
      <scheme val="minor"/>
    </font>
    <font>
      <b/>
      <sz val="13"/>
      <name val="BIZ UDPゴシック"/>
      <family val="3"/>
      <charset val="128"/>
    </font>
    <font>
      <sz val="13"/>
      <color rgb="FFFF0000"/>
      <name val="ＭＳ Ｐゴシック"/>
      <family val="3"/>
      <charset val="128"/>
      <scheme val="minor"/>
    </font>
    <font>
      <b/>
      <sz val="13"/>
      <color theme="1"/>
      <name val="ＭＳ Ｐゴシック"/>
      <family val="3"/>
      <charset val="128"/>
      <scheme val="minor"/>
    </font>
    <font>
      <b/>
      <sz val="13"/>
      <color theme="3" tint="0.39997558519241921"/>
      <name val="BIZ UDPゴシック"/>
      <family val="3"/>
      <charset val="128"/>
    </font>
    <font>
      <sz val="13"/>
      <color theme="3" tint="0.39997558519241921"/>
      <name val="ＭＳ Ｐゴシック"/>
      <family val="3"/>
      <charset val="128"/>
      <scheme val="minor"/>
    </font>
    <font>
      <sz val="13"/>
      <name val="ＭＳ Ｐゴシック"/>
      <family val="2"/>
      <charset val="128"/>
      <scheme val="minor"/>
    </font>
    <font>
      <b/>
      <sz val="13"/>
      <color theme="1"/>
      <name val="BIZ UDPゴシック"/>
      <family val="3"/>
      <charset val="128"/>
    </font>
    <font>
      <sz val="13"/>
      <name val="ＭＳ Ｐゴシック"/>
      <family val="3"/>
      <charset val="128"/>
      <scheme val="minor"/>
    </font>
    <font>
      <sz val="13"/>
      <color theme="4"/>
      <name val="ＭＳ Ｐゴシック"/>
      <family val="3"/>
      <charset val="128"/>
      <scheme val="minor"/>
    </font>
    <font>
      <sz val="10"/>
      <color theme="1"/>
      <name val="ＭＳ Ｐゴシック"/>
      <family val="2"/>
      <charset val="128"/>
      <scheme val="minor"/>
    </font>
    <font>
      <sz val="12"/>
      <color theme="1"/>
      <name val="BIZ UDPゴシック"/>
      <family val="3"/>
      <charset val="128"/>
    </font>
    <font>
      <sz val="11"/>
      <color theme="1"/>
      <name val="BIZ UDPゴシック"/>
      <family val="3"/>
      <charset val="128"/>
    </font>
    <font>
      <sz val="12"/>
      <color rgb="FFFF0000"/>
      <name val="BIZ UDPゴシック"/>
      <family val="3"/>
      <charset val="128"/>
    </font>
    <font>
      <sz val="10"/>
      <color theme="1"/>
      <name val="BIZ UDPゴシック"/>
      <family val="3"/>
      <charset val="128"/>
    </font>
    <font>
      <sz val="9"/>
      <color theme="1"/>
      <name val="BIZ UDPゴシック"/>
      <family val="3"/>
      <charset val="128"/>
    </font>
    <font>
      <sz val="12"/>
      <name val="BIZ UDPゴシック"/>
      <family val="3"/>
      <charset val="128"/>
    </font>
    <font>
      <sz val="14"/>
      <color theme="1"/>
      <name val="BIZ UDPゴシック"/>
      <family val="3"/>
      <charset val="128"/>
    </font>
    <font>
      <sz val="11"/>
      <color rgb="FF000000"/>
      <name val="BIZ UDPゴシック"/>
      <family val="3"/>
      <charset val="128"/>
    </font>
    <font>
      <u/>
      <sz val="11"/>
      <color rgb="FF000000"/>
      <name val="BIZ UDPゴシック"/>
      <family val="3"/>
      <charset val="128"/>
    </font>
  </fonts>
  <fills count="20">
    <fill>
      <patternFill patternType="none"/>
    </fill>
    <fill>
      <patternFill patternType="gray125"/>
    </fill>
    <fill>
      <patternFill patternType="solid">
        <fgColor indexed="6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FF99"/>
        <bgColor indexed="64"/>
      </patternFill>
    </fill>
    <fill>
      <patternFill patternType="solid">
        <fgColor rgb="FF99FF99"/>
        <bgColor indexed="64"/>
      </patternFill>
    </fill>
    <fill>
      <patternFill patternType="solid">
        <fgColor rgb="FF66CCFF"/>
        <bgColor indexed="64"/>
      </patternFill>
    </fill>
    <fill>
      <patternFill patternType="solid">
        <fgColor rgb="FF6699FF"/>
        <bgColor indexed="64"/>
      </patternFill>
    </fill>
    <fill>
      <patternFill patternType="solid">
        <fgColor theme="9" tint="0.79998168889431442"/>
        <bgColor indexed="64"/>
      </patternFill>
    </fill>
    <fill>
      <patternFill patternType="solid">
        <fgColor theme="2"/>
        <bgColor indexed="64"/>
      </patternFill>
    </fill>
    <fill>
      <patternFill patternType="solid">
        <fgColor rgb="FFFEFEAC"/>
        <bgColor indexed="64"/>
      </patternFill>
    </fill>
    <fill>
      <patternFill patternType="solid">
        <fgColor rgb="FFFFCCFF"/>
        <bgColor indexed="64"/>
      </patternFill>
    </fill>
    <fill>
      <patternFill patternType="solid">
        <fgColor rgb="FF79DCFF"/>
        <bgColor indexed="64"/>
      </patternFill>
    </fill>
    <fill>
      <patternFill patternType="solid">
        <fgColor theme="4" tint="0.79998168889431442"/>
        <bgColor indexed="64"/>
      </patternFill>
    </fill>
    <fill>
      <patternFill patternType="solid">
        <fgColor rgb="FFFFF6E5"/>
        <bgColor indexed="64"/>
      </patternFill>
    </fill>
    <fill>
      <patternFill patternType="solid">
        <fgColor rgb="FFFFEAC5"/>
        <bgColor indexed="64"/>
      </patternFill>
    </fill>
    <fill>
      <patternFill patternType="solid">
        <fgColor rgb="FFFFDB9B"/>
        <bgColor indexed="64"/>
      </patternFill>
    </fill>
    <fill>
      <patternFill patternType="solid">
        <fgColor rgb="FFFFCE75"/>
        <bgColor indexed="64"/>
      </patternFill>
    </fill>
    <fill>
      <patternFill patternType="solid">
        <fgColor rgb="FFFFB329"/>
        <bgColor indexed="64"/>
      </patternFill>
    </fill>
  </fills>
  <borders count="9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indexed="64"/>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27">
    <xf numFmtId="0" fontId="0" fillId="0" borderId="0" xfId="0">
      <alignment vertical="center"/>
    </xf>
    <xf numFmtId="0" fontId="4" fillId="0" borderId="0" xfId="0" applyFont="1" applyBorder="1">
      <alignment vertical="center"/>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Border="1" applyAlignment="1">
      <alignment vertical="center" wrapText="1"/>
    </xf>
    <xf numFmtId="0" fontId="5" fillId="0" borderId="0" xfId="0" applyFont="1" applyBorder="1" applyAlignment="1">
      <alignment horizontal="right" vertical="center"/>
    </xf>
    <xf numFmtId="0" fontId="5" fillId="0" borderId="2" xfId="0" applyFont="1" applyBorder="1" applyAlignment="1">
      <alignment vertical="center" wrapText="1"/>
    </xf>
    <xf numFmtId="0" fontId="5" fillId="0" borderId="2" xfId="0" applyFont="1" applyBorder="1">
      <alignment vertical="center"/>
    </xf>
    <xf numFmtId="0" fontId="5" fillId="0" borderId="2" xfId="0" applyFont="1" applyBorder="1" applyAlignment="1">
      <alignment horizontal="right" vertical="center"/>
    </xf>
    <xf numFmtId="0" fontId="5" fillId="0" borderId="13" xfId="0" applyFont="1" applyBorder="1" applyAlignment="1">
      <alignment vertical="center" wrapText="1"/>
    </xf>
    <xf numFmtId="0" fontId="4" fillId="0" borderId="13" xfId="0" applyFont="1" applyBorder="1" applyAlignment="1">
      <alignment vertical="center" wrapText="1"/>
    </xf>
    <xf numFmtId="0" fontId="5" fillId="0" borderId="13" xfId="0" applyFont="1" applyBorder="1">
      <alignment vertical="center"/>
    </xf>
    <xf numFmtId="0" fontId="5" fillId="0" borderId="13" xfId="0" applyFont="1" applyBorder="1" applyAlignment="1">
      <alignment horizontal="right" vertical="center"/>
    </xf>
    <xf numFmtId="0" fontId="5" fillId="0" borderId="13" xfId="0" applyFont="1" applyFill="1" applyBorder="1" applyAlignment="1">
      <alignment vertical="center" wrapText="1"/>
    </xf>
    <xf numFmtId="0" fontId="4" fillId="0" borderId="13" xfId="0" applyFont="1" applyBorder="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right" vertical="center"/>
    </xf>
    <xf numFmtId="0" fontId="4" fillId="0" borderId="1" xfId="0" applyFont="1" applyBorder="1" applyAlignment="1">
      <alignment horizontal="center" vertical="center"/>
    </xf>
    <xf numFmtId="176" fontId="9" fillId="0" borderId="0" xfId="0" applyNumberFormat="1" applyFont="1" applyFill="1" applyBorder="1" applyAlignment="1">
      <alignment vertical="center"/>
    </xf>
    <xf numFmtId="0" fontId="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wrapText="1"/>
    </xf>
    <xf numFmtId="0" fontId="16" fillId="0" borderId="0" xfId="0" applyFont="1" applyFill="1" applyAlignment="1" applyProtection="1">
      <alignment vertical="center"/>
    </xf>
    <xf numFmtId="0" fontId="16" fillId="0" borderId="0" xfId="0" applyFont="1" applyFill="1" applyAlignment="1" applyProtection="1">
      <alignment horizontal="center" vertical="center"/>
    </xf>
    <xf numFmtId="0" fontId="6" fillId="0" borderId="0" xfId="0" applyFont="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left" vertical="center" wrapText="1"/>
    </xf>
    <xf numFmtId="176" fontId="6" fillId="2" borderId="0" xfId="0" applyNumberFormat="1" applyFont="1" applyFill="1" applyBorder="1" applyAlignment="1" applyProtection="1">
      <alignment horizontal="center" vertical="center"/>
    </xf>
    <xf numFmtId="0" fontId="9" fillId="0" borderId="1" xfId="0" applyFont="1" applyFill="1" applyBorder="1" applyAlignment="1" applyProtection="1">
      <alignment horizontal="right" vertical="center"/>
    </xf>
    <xf numFmtId="179" fontId="9" fillId="2" borderId="0" xfId="0" applyNumberFormat="1" applyFont="1" applyFill="1" applyBorder="1" applyProtection="1">
      <alignment vertical="center"/>
    </xf>
    <xf numFmtId="0" fontId="10" fillId="0" borderId="0" xfId="0" applyFont="1" applyBorder="1" applyAlignment="1" applyProtection="1">
      <alignment vertical="center" wrapText="1"/>
    </xf>
    <xf numFmtId="0" fontId="6" fillId="0" borderId="7" xfId="0" applyFont="1" applyFill="1" applyBorder="1" applyProtection="1">
      <alignment vertical="center"/>
    </xf>
    <xf numFmtId="0" fontId="9" fillId="0" borderId="7" xfId="0" applyFont="1" applyFill="1" applyBorder="1" applyAlignment="1" applyProtection="1">
      <alignment vertical="center" wrapText="1"/>
    </xf>
    <xf numFmtId="176" fontId="6" fillId="2" borderId="38" xfId="0"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80" fontId="9" fillId="0" borderId="2" xfId="0" applyNumberFormat="1"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176" fontId="6" fillId="2" borderId="12" xfId="0" applyNumberFormat="1" applyFont="1" applyFill="1" applyBorder="1" applyAlignment="1" applyProtection="1">
      <alignment horizontal="center" vertical="center"/>
    </xf>
    <xf numFmtId="0" fontId="9" fillId="0" borderId="35" xfId="0" applyFont="1" applyBorder="1" applyAlignment="1" applyProtection="1">
      <alignment horizontal="center" vertical="center"/>
    </xf>
    <xf numFmtId="0" fontId="9" fillId="0" borderId="0" xfId="0" applyFont="1" applyBorder="1" applyAlignment="1" applyProtection="1">
      <alignment horizontal="right" vertical="center"/>
    </xf>
    <xf numFmtId="176" fontId="9" fillId="0" borderId="14" xfId="0" applyNumberFormat="1" applyFont="1" applyFill="1" applyBorder="1" applyAlignment="1" applyProtection="1">
      <alignment horizontal="center" vertical="center"/>
    </xf>
    <xf numFmtId="176" fontId="6" fillId="2" borderId="0" xfId="0" applyNumberFormat="1" applyFont="1" applyFill="1" applyBorder="1" applyAlignment="1" applyProtection="1">
      <alignment vertical="center"/>
    </xf>
    <xf numFmtId="176" fontId="9" fillId="2" borderId="0" xfId="0" applyNumberFormat="1" applyFont="1" applyFill="1" applyBorder="1" applyAlignment="1" applyProtection="1">
      <alignment vertical="center"/>
    </xf>
    <xf numFmtId="180"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center" vertical="center"/>
    </xf>
    <xf numFmtId="0" fontId="6" fillId="0" borderId="49" xfId="0" applyFont="1" applyFill="1" applyBorder="1" applyProtection="1">
      <alignment vertical="center"/>
    </xf>
    <xf numFmtId="0" fontId="9" fillId="0" borderId="13" xfId="0" applyFont="1" applyBorder="1" applyAlignment="1" applyProtection="1">
      <alignment horizontal="right" vertical="center"/>
    </xf>
    <xf numFmtId="179" fontId="9" fillId="2" borderId="13" xfId="0" applyNumberFormat="1" applyFont="1" applyFill="1" applyBorder="1" applyProtection="1">
      <alignment vertical="center"/>
    </xf>
    <xf numFmtId="0" fontId="11" fillId="0" borderId="50" xfId="0" applyFont="1" applyBorder="1" applyAlignment="1" applyProtection="1">
      <alignment vertical="center" wrapText="1"/>
    </xf>
    <xf numFmtId="0" fontId="9" fillId="0" borderId="0" xfId="0" applyFont="1" applyFill="1" applyBorder="1" applyAlignment="1" applyProtection="1">
      <alignment vertical="center" wrapText="1"/>
    </xf>
    <xf numFmtId="0" fontId="10" fillId="0" borderId="0" xfId="0" applyFont="1" applyFill="1" applyBorder="1" applyProtection="1">
      <alignment vertical="center"/>
    </xf>
    <xf numFmtId="176" fontId="6" fillId="2" borderId="1" xfId="0" applyNumberFormat="1" applyFont="1" applyFill="1" applyBorder="1" applyAlignment="1" applyProtection="1">
      <alignment vertical="center"/>
    </xf>
    <xf numFmtId="0" fontId="6" fillId="0" borderId="0" xfId="0" applyFont="1" applyBorder="1" applyAlignment="1" applyProtection="1">
      <alignment vertical="center" wrapText="1"/>
    </xf>
    <xf numFmtId="176" fontId="9" fillId="2" borderId="0" xfId="0" applyNumberFormat="1" applyFont="1" applyFill="1" applyBorder="1" applyProtection="1">
      <alignment vertical="center"/>
    </xf>
    <xf numFmtId="179" fontId="9" fillId="2" borderId="14"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vertical="center"/>
    </xf>
    <xf numFmtId="176" fontId="9" fillId="0" borderId="0" xfId="0" applyNumberFormat="1" applyFont="1" applyFill="1" applyBorder="1" applyAlignment="1" applyProtection="1">
      <alignment vertical="center"/>
    </xf>
    <xf numFmtId="0" fontId="10" fillId="0" borderId="13" xfId="0" applyFont="1" applyBorder="1" applyAlignment="1" applyProtection="1">
      <alignment vertical="center" wrapText="1"/>
    </xf>
    <xf numFmtId="0" fontId="6" fillId="0" borderId="50" xfId="0" applyFont="1" applyBorder="1" applyAlignment="1" applyProtection="1">
      <alignment vertical="center" wrapText="1"/>
    </xf>
    <xf numFmtId="0" fontId="6" fillId="0" borderId="52" xfId="0" applyFont="1" applyBorder="1" applyAlignment="1" applyProtection="1">
      <alignment vertical="center" wrapText="1"/>
    </xf>
    <xf numFmtId="0" fontId="6" fillId="0" borderId="0" xfId="0" applyFont="1" applyBorder="1" applyAlignment="1" applyProtection="1">
      <alignment horizontal="center" vertical="center" wrapText="1"/>
    </xf>
    <xf numFmtId="176" fontId="6" fillId="0" borderId="12" xfId="0" applyNumberFormat="1" applyFont="1" applyFill="1" applyBorder="1" applyAlignment="1" applyProtection="1">
      <alignment horizontal="center" vertical="center"/>
    </xf>
    <xf numFmtId="0" fontId="6" fillId="0" borderId="0" xfId="0" applyFont="1" applyBorder="1" applyProtection="1">
      <alignment vertical="center"/>
    </xf>
    <xf numFmtId="0" fontId="6" fillId="0" borderId="2" xfId="0" applyFont="1" applyBorder="1" applyProtection="1">
      <alignment vertical="center"/>
    </xf>
    <xf numFmtId="0" fontId="0" fillId="0" borderId="0" xfId="0" applyBorder="1" applyProtection="1">
      <alignment vertical="center"/>
    </xf>
    <xf numFmtId="0" fontId="0" fillId="0" borderId="0" xfId="0" applyProtection="1">
      <alignment vertical="center"/>
    </xf>
    <xf numFmtId="0" fontId="8" fillId="0" borderId="0" xfId="0" applyFont="1" applyBorder="1" applyAlignment="1" applyProtection="1">
      <alignment horizontal="right" vertical="center"/>
    </xf>
    <xf numFmtId="0" fontId="0" fillId="5" borderId="0" xfId="0" applyFill="1" applyBorder="1" applyProtection="1">
      <alignment vertical="center"/>
    </xf>
    <xf numFmtId="0" fontId="0" fillId="5" borderId="0" xfId="0" applyFill="1" applyProtection="1">
      <alignment vertical="center"/>
    </xf>
    <xf numFmtId="0" fontId="21" fillId="5" borderId="0" xfId="0" applyFont="1" applyFill="1" applyBorder="1" applyProtection="1">
      <alignment vertical="center"/>
    </xf>
    <xf numFmtId="0" fontId="10" fillId="5" borderId="0" xfId="0" applyFont="1" applyFill="1" applyBorder="1" applyProtection="1">
      <alignment vertical="center"/>
    </xf>
    <xf numFmtId="0" fontId="12" fillId="5" borderId="0" xfId="0" applyFont="1" applyFill="1" applyAlignment="1" applyProtection="1">
      <alignment vertical="center" wrapText="1"/>
    </xf>
    <xf numFmtId="0" fontId="22" fillId="5" borderId="0" xfId="0" applyFont="1" applyFill="1" applyBorder="1" applyAlignment="1" applyProtection="1">
      <alignment vertical="center"/>
    </xf>
    <xf numFmtId="0" fontId="24" fillId="5" borderId="0" xfId="0" applyFont="1" applyFill="1" applyBorder="1" applyProtection="1">
      <alignment vertical="center"/>
    </xf>
    <xf numFmtId="176" fontId="23" fillId="5" borderId="0" xfId="0" applyNumberFormat="1" applyFont="1" applyFill="1" applyBorder="1" applyProtection="1">
      <alignment vertical="center"/>
    </xf>
    <xf numFmtId="0" fontId="24" fillId="5" borderId="0" xfId="0" applyFont="1" applyFill="1" applyProtection="1">
      <alignment vertical="center"/>
    </xf>
    <xf numFmtId="0" fontId="24" fillId="5" borderId="0" xfId="0" applyFont="1" applyFill="1" applyAlignment="1" applyProtection="1">
      <alignment horizontal="left" vertical="center"/>
    </xf>
    <xf numFmtId="0" fontId="23" fillId="5" borderId="0" xfId="0" applyFont="1" applyFill="1" applyAlignment="1" applyProtection="1">
      <alignment vertical="center" wrapText="1"/>
    </xf>
    <xf numFmtId="0" fontId="21" fillId="5" borderId="0" xfId="0" applyFont="1" applyFill="1" applyAlignment="1" applyProtection="1">
      <alignment vertical="center" wrapText="1"/>
    </xf>
    <xf numFmtId="0" fontId="23" fillId="5" borderId="0" xfId="0" applyFont="1" applyFill="1" applyBorder="1" applyAlignment="1" applyProtection="1">
      <alignment vertical="center"/>
    </xf>
    <xf numFmtId="0" fontId="2" fillId="0" borderId="0" xfId="0" applyFont="1" applyFill="1" applyAlignment="1" applyProtection="1">
      <alignment vertical="top"/>
    </xf>
    <xf numFmtId="0" fontId="24" fillId="0" borderId="0" xfId="0" applyFont="1" applyProtection="1">
      <alignment vertical="center"/>
    </xf>
    <xf numFmtId="0" fontId="26" fillId="0" borderId="48" xfId="0" applyFont="1" applyBorder="1" applyProtection="1">
      <alignment vertical="center"/>
    </xf>
    <xf numFmtId="0" fontId="26" fillId="0" borderId="34" xfId="0" applyFont="1" applyBorder="1" applyProtection="1">
      <alignment vertical="center"/>
    </xf>
    <xf numFmtId="0" fontId="25" fillId="0" borderId="56" xfId="0" applyFont="1" applyBorder="1" applyProtection="1">
      <alignment vertical="center"/>
    </xf>
    <xf numFmtId="0" fontId="25" fillId="0" borderId="0" xfId="0" applyFont="1" applyBorder="1" applyProtection="1">
      <alignment vertical="center"/>
    </xf>
    <xf numFmtId="0" fontId="6" fillId="0" borderId="57" xfId="0" applyFont="1" applyBorder="1" applyProtection="1">
      <alignment vertical="center"/>
    </xf>
    <xf numFmtId="0" fontId="6" fillId="0" borderId="45" xfId="0" applyFont="1" applyBorder="1" applyProtection="1">
      <alignment vertical="center"/>
    </xf>
    <xf numFmtId="0" fontId="24" fillId="0" borderId="0" xfId="0" applyFont="1" applyAlignment="1" applyProtection="1">
      <alignment horizontal="right" vertical="center"/>
    </xf>
    <xf numFmtId="0" fontId="24" fillId="0" borderId="0" xfId="0" applyFont="1" applyAlignment="1" applyProtection="1">
      <alignment horizontal="center" vertical="center"/>
    </xf>
    <xf numFmtId="0" fontId="27" fillId="0" borderId="0" xfId="0" applyFont="1" applyProtection="1">
      <alignment vertical="center"/>
    </xf>
    <xf numFmtId="0" fontId="24" fillId="0" borderId="12" xfId="0" applyFont="1" applyBorder="1" applyProtection="1">
      <alignment vertical="center"/>
    </xf>
    <xf numFmtId="0" fontId="24" fillId="0" borderId="55" xfId="0" applyFont="1" applyBorder="1" applyAlignment="1" applyProtection="1">
      <alignment vertical="center"/>
    </xf>
    <xf numFmtId="0" fontId="2" fillId="0" borderId="0" xfId="0" applyFont="1" applyBorder="1" applyAlignment="1" applyProtection="1">
      <alignment horizontal="right" vertical="center"/>
    </xf>
    <xf numFmtId="0" fontId="0" fillId="6" borderId="0" xfId="0" applyFill="1" applyBorder="1" applyProtection="1">
      <alignment vertical="center"/>
    </xf>
    <xf numFmtId="0" fontId="0" fillId="5" borderId="3" xfId="0" applyFill="1" applyBorder="1" applyProtection="1">
      <alignment vertical="center"/>
    </xf>
    <xf numFmtId="0" fontId="0" fillId="5" borderId="2" xfId="0" applyFill="1" applyBorder="1" applyProtection="1">
      <alignment vertical="center"/>
    </xf>
    <xf numFmtId="0" fontId="0" fillId="5" borderId="4" xfId="0" applyFill="1" applyBorder="1" applyProtection="1">
      <alignment vertical="center"/>
    </xf>
    <xf numFmtId="0" fontId="0" fillId="5" borderId="5" xfId="0" applyFill="1" applyBorder="1" applyProtection="1">
      <alignment vertical="center"/>
    </xf>
    <xf numFmtId="0" fontId="0" fillId="5" borderId="7" xfId="0" applyFill="1" applyBorder="1" applyProtection="1">
      <alignment vertical="center"/>
    </xf>
    <xf numFmtId="0" fontId="23" fillId="5" borderId="7" xfId="0" applyFont="1" applyFill="1" applyBorder="1" applyAlignment="1" applyProtection="1">
      <alignment vertical="center" wrapText="1"/>
    </xf>
    <xf numFmtId="0" fontId="0" fillId="5" borderId="8" xfId="0" applyFill="1" applyBorder="1" applyProtection="1">
      <alignment vertical="center"/>
    </xf>
    <xf numFmtId="0" fontId="0" fillId="5" borderId="1" xfId="0" applyFill="1" applyBorder="1" applyProtection="1">
      <alignment vertical="center"/>
    </xf>
    <xf numFmtId="0" fontId="0" fillId="5" borderId="6" xfId="0" applyFill="1" applyBorder="1" applyProtection="1">
      <alignment vertical="center"/>
    </xf>
    <xf numFmtId="0" fontId="28" fillId="0" borderId="0" xfId="0" quotePrefix="1" applyFont="1">
      <alignment vertical="center"/>
    </xf>
    <xf numFmtId="0" fontId="6" fillId="0" borderId="12" xfId="0" applyFont="1" applyBorder="1" applyAlignment="1" applyProtection="1">
      <alignment horizontal="center" vertical="center"/>
    </xf>
    <xf numFmtId="0" fontId="9" fillId="0" borderId="0" xfId="0" applyFont="1" applyAlignment="1" applyProtection="1">
      <alignment vertical="center" wrapText="1"/>
    </xf>
    <xf numFmtId="0" fontId="24" fillId="0" borderId="5" xfId="0" applyFont="1" applyBorder="1" applyAlignment="1" applyProtection="1">
      <alignment vertical="center"/>
    </xf>
    <xf numFmtId="0" fontId="24" fillId="0" borderId="0" xfId="0" applyFont="1" applyBorder="1" applyAlignment="1" applyProtection="1">
      <alignment vertical="center" wrapText="1"/>
    </xf>
    <xf numFmtId="0" fontId="6" fillId="0" borderId="12" xfId="0" applyFont="1" applyBorder="1" applyProtection="1">
      <alignment vertical="center"/>
    </xf>
    <xf numFmtId="0" fontId="5" fillId="0" borderId="12" xfId="0" applyFont="1" applyBorder="1">
      <alignment vertical="center"/>
    </xf>
    <xf numFmtId="0" fontId="5" fillId="0" borderId="12" xfId="0" applyFont="1" applyBorder="1" applyAlignment="1">
      <alignment vertical="center" wrapText="1"/>
    </xf>
    <xf numFmtId="0" fontId="4" fillId="0" borderId="12" xfId="0" applyFont="1" applyBorder="1">
      <alignment vertical="center"/>
    </xf>
    <xf numFmtId="0" fontId="9" fillId="7" borderId="12" xfId="0" applyFont="1" applyFill="1" applyBorder="1" applyAlignment="1">
      <alignment vertical="center" wrapText="1"/>
    </xf>
    <xf numFmtId="0" fontId="4" fillId="7" borderId="12" xfId="0" applyFont="1" applyFill="1" applyBorder="1" applyAlignment="1">
      <alignment vertical="center" wrapText="1"/>
    </xf>
    <xf numFmtId="0" fontId="5" fillId="7" borderId="12" xfId="0" applyFont="1" applyFill="1" applyBorder="1" applyAlignment="1">
      <alignment vertical="center" wrapText="1"/>
    </xf>
    <xf numFmtId="0" fontId="18" fillId="3" borderId="9" xfId="0" applyFont="1" applyFill="1" applyBorder="1" applyAlignment="1">
      <alignment horizontal="center" vertical="center"/>
    </xf>
    <xf numFmtId="0" fontId="5" fillId="0" borderId="7" xfId="0" applyFont="1" applyFill="1" applyBorder="1">
      <alignment vertical="center"/>
    </xf>
    <xf numFmtId="0" fontId="9" fillId="0" borderId="13" xfId="0" applyFont="1" applyBorder="1" applyAlignment="1">
      <alignment vertical="center" wrapText="1"/>
    </xf>
    <xf numFmtId="0" fontId="18" fillId="3" borderId="12" xfId="0" applyFont="1" applyFill="1" applyBorder="1" applyAlignment="1">
      <alignment horizontal="center" vertical="center"/>
    </xf>
    <xf numFmtId="0" fontId="5" fillId="8"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4" xfId="0" applyFont="1" applyBorder="1" applyAlignment="1">
      <alignment horizontal="right" vertical="center" wrapText="1"/>
    </xf>
    <xf numFmtId="0" fontId="5" fillId="0" borderId="6" xfId="0" applyFont="1" applyBorder="1" applyAlignment="1">
      <alignment horizontal="right" vertical="center" wrapText="1"/>
    </xf>
    <xf numFmtId="0" fontId="5" fillId="0" borderId="14"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4" fillId="0" borderId="14" xfId="0" applyFont="1" applyBorder="1" applyAlignment="1">
      <alignment horizontal="right" vertical="center" wrapText="1"/>
    </xf>
    <xf numFmtId="0" fontId="5" fillId="0" borderId="7" xfId="0" applyFont="1" applyBorder="1" applyAlignment="1">
      <alignment horizontal="right" vertical="center" wrapText="1"/>
    </xf>
    <xf numFmtId="0" fontId="5" fillId="0" borderId="4" xfId="0" applyFont="1" applyBorder="1" applyAlignment="1">
      <alignment horizontal="right" vertical="center" wrapText="1"/>
    </xf>
    <xf numFmtId="0" fontId="5" fillId="0" borderId="6" xfId="0" applyFont="1" applyFill="1" applyBorder="1" applyAlignment="1">
      <alignment horizontal="right" vertical="center" wrapText="1"/>
    </xf>
    <xf numFmtId="176" fontId="9" fillId="2" borderId="4" xfId="0" applyNumberFormat="1" applyFont="1" applyFill="1" applyBorder="1" applyAlignment="1" applyProtection="1">
      <alignment horizontal="center" vertical="center" wrapText="1"/>
    </xf>
    <xf numFmtId="176" fontId="9" fillId="2" borderId="14" xfId="0" applyNumberFormat="1" applyFont="1" applyFill="1" applyBorder="1" applyAlignment="1" applyProtection="1">
      <alignment horizontal="center" vertical="center" wrapText="1"/>
    </xf>
    <xf numFmtId="178" fontId="9" fillId="2" borderId="14" xfId="0" applyNumberFormat="1" applyFont="1" applyFill="1" applyBorder="1" applyAlignment="1" applyProtection="1">
      <alignment horizontal="center" vertical="center"/>
    </xf>
    <xf numFmtId="0" fontId="17" fillId="0" borderId="0" xfId="0" applyFont="1" applyProtection="1">
      <alignment vertical="center"/>
    </xf>
    <xf numFmtId="0" fontId="10" fillId="0" borderId="50" xfId="0" applyFont="1" applyBorder="1" applyAlignment="1" applyProtection="1">
      <alignment vertical="center" wrapText="1"/>
    </xf>
    <xf numFmtId="176" fontId="6" fillId="2" borderId="72" xfId="0" applyNumberFormat="1" applyFont="1" applyFill="1" applyBorder="1" applyAlignment="1" applyProtection="1">
      <alignment horizontal="center" vertical="center"/>
    </xf>
    <xf numFmtId="0" fontId="9" fillId="0" borderId="74" xfId="0" applyFont="1" applyBorder="1" applyAlignment="1" applyProtection="1">
      <alignment horizontal="center" vertical="center"/>
    </xf>
    <xf numFmtId="176" fontId="9" fillId="2" borderId="54" xfId="0" applyNumberFormat="1" applyFont="1" applyFill="1" applyBorder="1" applyAlignment="1" applyProtection="1">
      <alignment horizontal="center" vertical="center"/>
    </xf>
    <xf numFmtId="180" fontId="9" fillId="2" borderId="12" xfId="0" applyNumberFormat="1" applyFont="1" applyFill="1" applyBorder="1" applyAlignment="1" applyProtection="1">
      <alignment horizontal="center" vertical="center"/>
    </xf>
    <xf numFmtId="0" fontId="10" fillId="0" borderId="50" xfId="0" applyFont="1" applyBorder="1" applyAlignment="1" applyProtection="1">
      <alignment horizontal="center" vertical="center" wrapText="1"/>
    </xf>
    <xf numFmtId="0" fontId="10" fillId="0" borderId="71" xfId="0" applyFont="1" applyBorder="1" applyAlignment="1" applyProtection="1">
      <alignment vertical="center" wrapText="1"/>
    </xf>
    <xf numFmtId="0" fontId="29" fillId="0" borderId="0" xfId="0" applyFont="1" applyAlignment="1" applyProtection="1">
      <alignment horizontal="left" vertical="center"/>
    </xf>
    <xf numFmtId="0" fontId="5" fillId="4" borderId="8" xfId="0" applyFont="1" applyFill="1" applyBorder="1" applyAlignment="1">
      <alignment horizontal="center" vertical="center" wrapText="1"/>
    </xf>
    <xf numFmtId="0" fontId="4" fillId="4" borderId="12" xfId="0" applyFont="1" applyFill="1" applyBorder="1" applyAlignment="1">
      <alignment vertical="center" wrapText="1"/>
    </xf>
    <xf numFmtId="0" fontId="5" fillId="4" borderId="12" xfId="0" applyFont="1" applyFill="1" applyBorder="1" applyAlignment="1">
      <alignment vertical="center" wrapText="1"/>
    </xf>
    <xf numFmtId="0" fontId="6" fillId="0" borderId="12" xfId="0" applyFont="1" applyBorder="1" applyAlignment="1">
      <alignment horizontal="center" vertical="center" wrapText="1"/>
    </xf>
    <xf numFmtId="0" fontId="6" fillId="9" borderId="12" xfId="0" applyFont="1" applyFill="1" applyBorder="1" applyAlignment="1">
      <alignment horizontal="center" vertical="center" wrapText="1"/>
    </xf>
    <xf numFmtId="0" fontId="6" fillId="0" borderId="12" xfId="0" applyFont="1" applyBorder="1" applyAlignment="1">
      <alignment horizontal="center" vertical="center"/>
    </xf>
    <xf numFmtId="182" fontId="5" fillId="11" borderId="40" xfId="0" applyNumberFormat="1" applyFont="1" applyFill="1" applyBorder="1" applyAlignment="1" applyProtection="1">
      <alignment vertical="center" wrapText="1"/>
      <protection locked="0"/>
    </xf>
    <xf numFmtId="182" fontId="5" fillId="11" borderId="15" xfId="0" applyNumberFormat="1" applyFont="1" applyFill="1" applyBorder="1" applyAlignment="1" applyProtection="1">
      <alignment vertical="center" wrapText="1"/>
      <protection locked="0"/>
    </xf>
    <xf numFmtId="182" fontId="5" fillId="11" borderId="8" xfId="0" applyNumberFormat="1" applyFont="1" applyFill="1" applyBorder="1" applyAlignment="1" applyProtection="1">
      <alignment vertical="center"/>
      <protection locked="0"/>
    </xf>
    <xf numFmtId="182" fontId="5" fillId="11" borderId="15" xfId="0" applyNumberFormat="1" applyFont="1" applyFill="1" applyBorder="1" applyAlignment="1" applyProtection="1">
      <alignment vertical="center"/>
      <protection locked="0"/>
    </xf>
    <xf numFmtId="182" fontId="5" fillId="11" borderId="3" xfId="0" applyNumberFormat="1" applyFont="1" applyFill="1" applyBorder="1" applyAlignment="1" applyProtection="1">
      <alignment vertical="center"/>
      <protection locked="0"/>
    </xf>
    <xf numFmtId="182" fontId="5" fillId="11" borderId="23" xfId="0" applyNumberFormat="1" applyFont="1" applyFill="1" applyBorder="1" applyAlignment="1" applyProtection="1">
      <alignment vertical="center"/>
      <protection locked="0"/>
    </xf>
    <xf numFmtId="0" fontId="5" fillId="11" borderId="8" xfId="0" applyFont="1" applyFill="1" applyBorder="1" applyProtection="1">
      <alignment vertical="center"/>
      <protection locked="0"/>
    </xf>
    <xf numFmtId="0" fontId="5" fillId="11" borderId="15" xfId="0" applyFont="1" applyFill="1" applyBorder="1" applyAlignment="1" applyProtection="1">
      <alignment vertical="center"/>
      <protection locked="0"/>
    </xf>
    <xf numFmtId="38" fontId="9" fillId="11" borderId="40" xfId="1" applyFont="1" applyFill="1" applyBorder="1" applyAlignment="1" applyProtection="1">
      <alignment vertical="center"/>
      <protection locked="0"/>
    </xf>
    <xf numFmtId="38" fontId="9" fillId="11" borderId="8" xfId="1" applyFont="1" applyFill="1" applyBorder="1" applyAlignment="1" applyProtection="1">
      <alignment vertical="center"/>
      <protection locked="0"/>
    </xf>
    <xf numFmtId="38" fontId="5" fillId="11" borderId="28" xfId="1" applyFont="1" applyFill="1" applyBorder="1" applyAlignment="1" applyProtection="1">
      <alignment horizontal="center" vertical="center" wrapText="1"/>
      <protection locked="0"/>
    </xf>
    <xf numFmtId="38" fontId="5" fillId="11" borderId="24" xfId="1" applyFont="1" applyFill="1" applyBorder="1" applyAlignment="1" applyProtection="1">
      <alignment horizontal="center" vertical="center" wrapText="1"/>
      <protection locked="0"/>
    </xf>
    <xf numFmtId="38" fontId="5" fillId="11" borderId="78" xfId="1" applyNumberFormat="1" applyFont="1" applyFill="1" applyBorder="1" applyAlignment="1" applyProtection="1">
      <alignment horizontal="left" vertical="center" wrapText="1" indent="1"/>
      <protection locked="0"/>
    </xf>
    <xf numFmtId="38" fontId="5" fillId="11" borderId="79" xfId="1" applyNumberFormat="1" applyFont="1" applyFill="1" applyBorder="1" applyAlignment="1" applyProtection="1">
      <alignment horizontal="left" vertical="center" wrapText="1" indent="1"/>
      <protection locked="0"/>
    </xf>
    <xf numFmtId="0" fontId="5" fillId="13" borderId="6" xfId="0" applyFont="1" applyFill="1" applyBorder="1" applyAlignment="1" applyProtection="1">
      <alignment vertical="center" wrapText="1"/>
    </xf>
    <xf numFmtId="0" fontId="5" fillId="13" borderId="14" xfId="0" applyFont="1" applyFill="1" applyBorder="1" applyAlignment="1" applyProtection="1">
      <alignment vertical="center" wrapText="1"/>
    </xf>
    <xf numFmtId="0" fontId="5" fillId="13" borderId="7" xfId="0" applyFont="1" applyFill="1" applyBorder="1" applyProtection="1">
      <alignment vertical="center"/>
    </xf>
    <xf numFmtId="182" fontId="5" fillId="13" borderId="15" xfId="0" applyNumberFormat="1" applyFont="1" applyFill="1" applyBorder="1" applyAlignment="1" applyProtection="1">
      <alignment vertical="center"/>
    </xf>
    <xf numFmtId="38" fontId="10" fillId="13" borderId="14" xfId="1" applyFont="1" applyFill="1" applyBorder="1" applyAlignment="1" applyProtection="1">
      <alignment horizontal="center" vertical="center"/>
    </xf>
    <xf numFmtId="0" fontId="10" fillId="13" borderId="7" xfId="0" applyFont="1" applyFill="1" applyBorder="1" applyAlignment="1" applyProtection="1">
      <alignment horizontal="center" vertical="center"/>
    </xf>
    <xf numFmtId="0" fontId="10" fillId="13" borderId="14" xfId="0" applyFont="1" applyFill="1" applyBorder="1" applyAlignment="1" applyProtection="1">
      <alignment horizontal="center" vertical="center"/>
    </xf>
    <xf numFmtId="0" fontId="6" fillId="13" borderId="7" xfId="0" applyFont="1" applyFill="1" applyBorder="1" applyAlignment="1" applyProtection="1">
      <alignment vertical="center" textRotation="255"/>
    </xf>
    <xf numFmtId="0" fontId="6" fillId="12" borderId="6" xfId="0" applyFont="1" applyFill="1" applyBorder="1" applyAlignment="1" applyProtection="1">
      <alignment horizontal="center" vertical="center"/>
    </xf>
    <xf numFmtId="0" fontId="10" fillId="12" borderId="14" xfId="0" applyFont="1" applyFill="1" applyBorder="1" applyAlignment="1" applyProtection="1">
      <alignment horizontal="center" vertical="center"/>
    </xf>
    <xf numFmtId="0" fontId="6" fillId="12" borderId="41" xfId="0" applyFont="1" applyFill="1" applyBorder="1" applyAlignment="1" applyProtection="1">
      <alignment vertical="center" textRotation="255"/>
    </xf>
    <xf numFmtId="0" fontId="6" fillId="12" borderId="6" xfId="0" applyFont="1" applyFill="1" applyBorder="1" applyAlignment="1" applyProtection="1">
      <alignment vertical="center" textRotation="255"/>
    </xf>
    <xf numFmtId="38" fontId="7" fillId="12" borderId="27" xfId="1" applyFont="1" applyFill="1" applyBorder="1" applyAlignment="1" applyProtection="1">
      <alignment horizontal="center" vertical="center" wrapText="1"/>
    </xf>
    <xf numFmtId="38" fontId="7" fillId="12" borderId="25" xfId="1" applyFont="1" applyFill="1" applyBorder="1" applyAlignment="1" applyProtection="1">
      <alignment horizontal="center" vertical="center" wrapText="1"/>
    </xf>
    <xf numFmtId="38" fontId="6" fillId="12" borderId="29" xfId="1" applyFont="1" applyFill="1" applyBorder="1" applyAlignment="1" applyProtection="1">
      <alignment horizontal="center" vertical="center"/>
    </xf>
    <xf numFmtId="38" fontId="6" fillId="12" borderId="26" xfId="1" applyFont="1" applyFill="1" applyBorder="1" applyAlignment="1" applyProtection="1">
      <alignment horizontal="center" vertical="center"/>
    </xf>
    <xf numFmtId="38" fontId="6" fillId="12" borderId="26" xfId="1" applyFont="1" applyFill="1" applyBorder="1" applyAlignment="1" applyProtection="1">
      <alignment horizontal="center" vertical="center" wrapText="1"/>
    </xf>
    <xf numFmtId="38" fontId="5" fillId="12" borderId="24" xfId="1" applyFont="1" applyFill="1" applyBorder="1" applyAlignment="1" applyProtection="1">
      <alignment horizontal="center" vertical="center" wrapText="1"/>
      <protection locked="0"/>
    </xf>
    <xf numFmtId="38" fontId="10" fillId="12" borderId="7" xfId="1" applyFont="1" applyFill="1" applyBorder="1" applyAlignment="1" applyProtection="1">
      <alignment horizontal="center" vertical="center"/>
    </xf>
    <xf numFmtId="38" fontId="10" fillId="12" borderId="68" xfId="1" applyFont="1" applyFill="1" applyBorder="1" applyAlignment="1" applyProtection="1">
      <alignment horizontal="center" vertical="center"/>
    </xf>
    <xf numFmtId="38" fontId="10" fillId="12" borderId="66" xfId="1" applyFont="1" applyFill="1" applyBorder="1" applyAlignment="1" applyProtection="1">
      <alignment horizontal="center" vertical="center"/>
    </xf>
    <xf numFmtId="0" fontId="10" fillId="12" borderId="4" xfId="0" applyFont="1" applyFill="1" applyBorder="1" applyAlignment="1" applyProtection="1">
      <alignment vertical="center" wrapText="1"/>
    </xf>
    <xf numFmtId="181" fontId="5" fillId="12" borderId="3" xfId="0" applyNumberFormat="1" applyFont="1" applyFill="1" applyBorder="1" applyAlignment="1" applyProtection="1">
      <alignment vertical="center" wrapText="1"/>
    </xf>
    <xf numFmtId="0" fontId="10" fillId="12" borderId="1" xfId="0" applyFont="1" applyFill="1" applyBorder="1" applyProtection="1">
      <alignment vertical="center"/>
    </xf>
    <xf numFmtId="0" fontId="10" fillId="12" borderId="6" xfId="0" applyFont="1" applyFill="1" applyBorder="1" applyProtection="1">
      <alignment vertical="center"/>
    </xf>
    <xf numFmtId="0" fontId="24" fillId="12" borderId="55" xfId="0" applyFont="1" applyFill="1" applyBorder="1" applyAlignment="1" applyProtection="1">
      <alignment vertical="center"/>
    </xf>
    <xf numFmtId="0" fontId="24" fillId="13" borderId="55" xfId="0" applyFont="1" applyFill="1" applyBorder="1" applyAlignment="1" applyProtection="1">
      <alignment vertical="center"/>
    </xf>
    <xf numFmtId="0" fontId="30" fillId="5" borderId="5" xfId="0" applyFont="1" applyFill="1" applyBorder="1" applyAlignment="1" applyProtection="1">
      <alignment vertical="center"/>
    </xf>
    <xf numFmtId="0" fontId="10" fillId="0" borderId="12" xfId="0" applyFont="1" applyBorder="1" applyAlignment="1" applyProtection="1">
      <alignment horizontal="center" vertical="center" wrapText="1"/>
    </xf>
    <xf numFmtId="0" fontId="9" fillId="0" borderId="30" xfId="0" applyFont="1" applyBorder="1" applyAlignment="1" applyProtection="1">
      <alignment horizontal="center" vertical="center"/>
    </xf>
    <xf numFmtId="176" fontId="6" fillId="2" borderId="9" xfId="0" applyNumberFormat="1" applyFont="1" applyFill="1" applyBorder="1" applyAlignment="1" applyProtection="1">
      <alignment horizontal="center" vertical="center"/>
    </xf>
    <xf numFmtId="176" fontId="9" fillId="2" borderId="4" xfId="0" applyNumberFormat="1" applyFont="1" applyFill="1" applyBorder="1" applyAlignment="1" applyProtection="1">
      <alignment horizontal="center" vertical="center"/>
    </xf>
    <xf numFmtId="0" fontId="10"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176" fontId="9" fillId="2" borderId="14" xfId="0" applyNumberFormat="1" applyFont="1" applyFill="1" applyBorder="1" applyAlignment="1" applyProtection="1">
      <alignment horizontal="center" vertical="center"/>
    </xf>
    <xf numFmtId="0" fontId="21" fillId="5" borderId="7" xfId="0" applyFont="1" applyFill="1" applyBorder="1" applyAlignment="1" applyProtection="1">
      <alignment vertical="center"/>
    </xf>
    <xf numFmtId="181" fontId="5" fillId="12" borderId="80" xfId="1" applyNumberFormat="1" applyFont="1" applyFill="1" applyBorder="1" applyAlignment="1" applyProtection="1">
      <alignment vertical="center" wrapText="1"/>
    </xf>
    <xf numFmtId="181" fontId="5" fillId="13" borderId="53" xfId="1" applyNumberFormat="1" applyFont="1" applyFill="1" applyBorder="1" applyAlignment="1" applyProtection="1">
      <alignment horizontal="right" vertical="center" wrapText="1"/>
    </xf>
    <xf numFmtId="0" fontId="10" fillId="9"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62" xfId="0"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9" borderId="62" xfId="0" applyFont="1" applyFill="1" applyBorder="1" applyAlignment="1">
      <alignment horizontal="center" vertical="center"/>
    </xf>
    <xf numFmtId="0" fontId="10" fillId="9" borderId="17" xfId="0" applyFont="1" applyFill="1" applyBorder="1" applyAlignment="1">
      <alignment horizontal="center" vertical="center" wrapText="1"/>
    </xf>
    <xf numFmtId="0" fontId="10" fillId="9" borderId="14" xfId="0" applyFont="1" applyFill="1" applyBorder="1" applyAlignment="1">
      <alignment horizontal="center" vertical="center" wrapText="1"/>
    </xf>
    <xf numFmtId="9" fontId="10" fillId="9" borderId="63" xfId="0" quotePrefix="1" applyNumberFormat="1" applyFont="1" applyFill="1" applyBorder="1" applyAlignment="1">
      <alignment horizontal="center" vertical="center" wrapText="1"/>
    </xf>
    <xf numFmtId="0" fontId="10" fillId="9" borderId="20" xfId="0" applyFont="1" applyFill="1" applyBorder="1" applyAlignment="1">
      <alignment horizontal="center" vertical="center" wrapText="1" shrinkToFit="1"/>
    </xf>
    <xf numFmtId="0" fontId="10" fillId="9" borderId="20"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4" xfId="0" applyFont="1" applyFill="1" applyBorder="1" applyAlignment="1">
      <alignment horizontal="center" vertical="center"/>
    </xf>
    <xf numFmtId="0" fontId="10" fillId="9" borderId="16"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0" borderId="17" xfId="0" applyFont="1" applyBorder="1" applyAlignment="1">
      <alignment horizontal="center" vertical="center"/>
    </xf>
    <xf numFmtId="0" fontId="10" fillId="9" borderId="21" xfId="0" applyFont="1" applyFill="1" applyBorder="1" applyAlignment="1">
      <alignment horizontal="center" vertical="center" wrapText="1"/>
    </xf>
    <xf numFmtId="0" fontId="10" fillId="0" borderId="6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9" borderId="63" xfId="0" applyFont="1" applyFill="1" applyBorder="1" applyAlignment="1">
      <alignment horizontal="center" vertical="center" wrapText="1" shrinkToFit="1"/>
    </xf>
    <xf numFmtId="0" fontId="10" fillId="9" borderId="65" xfId="0" applyFont="1" applyFill="1" applyBorder="1" applyAlignment="1">
      <alignment horizontal="center" vertical="center"/>
    </xf>
    <xf numFmtId="0" fontId="10" fillId="9" borderId="22"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67"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21" xfId="0" applyFont="1" applyFill="1" applyBorder="1" applyAlignment="1">
      <alignment horizontal="center" vertical="center" wrapText="1"/>
    </xf>
    <xf numFmtId="0" fontId="10" fillId="0" borderId="69" xfId="0" applyFont="1" applyBorder="1" applyAlignment="1">
      <alignment horizontal="center" vertical="center"/>
    </xf>
    <xf numFmtId="0" fontId="10" fillId="0" borderId="18" xfId="0" applyFont="1" applyBorder="1" applyAlignment="1">
      <alignment horizontal="center" vertical="center"/>
    </xf>
    <xf numFmtId="0" fontId="10" fillId="9"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63" xfId="0" applyFont="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center" vertical="center" wrapText="1"/>
    </xf>
    <xf numFmtId="9" fontId="10" fillId="9" borderId="62" xfId="0" quotePrefix="1"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62" xfId="0" applyFont="1" applyFill="1" applyBorder="1" applyAlignment="1">
      <alignment horizontal="center" vertical="center"/>
    </xf>
    <xf numFmtId="9" fontId="10" fillId="0" borderId="12" xfId="0" quotePrefix="1" applyNumberFormat="1" applyFont="1" applyFill="1" applyBorder="1" applyAlignment="1">
      <alignment horizontal="center" vertical="center"/>
    </xf>
    <xf numFmtId="0" fontId="10" fillId="0" borderId="12" xfId="0" applyFont="1" applyFill="1" applyBorder="1" applyAlignment="1">
      <alignment horizontal="center" vertical="center" wrapText="1" shrinkToFit="1"/>
    </xf>
    <xf numFmtId="0" fontId="10" fillId="0" borderId="12" xfId="0" applyFont="1" applyFill="1" applyBorder="1" applyAlignment="1">
      <alignment horizontal="center" vertical="center" wrapText="1"/>
    </xf>
    <xf numFmtId="0" fontId="10" fillId="9" borderId="12" xfId="0" applyFont="1" applyFill="1" applyBorder="1" applyAlignment="1">
      <alignment horizontal="center" vertical="center"/>
    </xf>
    <xf numFmtId="0" fontId="10" fillId="0" borderId="12" xfId="0" applyFont="1" applyBorder="1" applyAlignment="1">
      <alignment horizontal="center" vertical="center"/>
    </xf>
    <xf numFmtId="9" fontId="10" fillId="9" borderId="12" xfId="0" quotePrefix="1" applyNumberFormat="1" applyFont="1" applyFill="1" applyBorder="1" applyAlignment="1">
      <alignment horizontal="center" vertical="center"/>
    </xf>
    <xf numFmtId="0" fontId="10" fillId="9" borderId="12" xfId="0" applyFont="1" applyFill="1" applyBorder="1" applyAlignment="1">
      <alignment horizontal="center" vertical="center" wrapText="1" shrinkToFit="1"/>
    </xf>
    <xf numFmtId="0" fontId="10" fillId="0" borderId="64" xfId="0" applyFont="1" applyFill="1" applyBorder="1" applyAlignment="1">
      <alignment horizontal="center" vertical="center"/>
    </xf>
    <xf numFmtId="0" fontId="10" fillId="9" borderId="16" xfId="0" applyFont="1" applyFill="1" applyBorder="1" applyAlignment="1">
      <alignment horizontal="center" vertical="center" wrapText="1" shrinkToFit="1"/>
    </xf>
    <xf numFmtId="0" fontId="10" fillId="9" borderId="68"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6" fillId="0" borderId="0" xfId="0" applyFont="1">
      <alignment vertical="center"/>
    </xf>
    <xf numFmtId="0" fontId="6" fillId="0" borderId="12" xfId="0" applyFont="1" applyBorder="1">
      <alignment vertical="center"/>
    </xf>
    <xf numFmtId="176" fontId="6" fillId="0" borderId="12" xfId="0" applyNumberFormat="1" applyFont="1" applyFill="1" applyBorder="1" applyAlignment="1">
      <alignment vertical="center"/>
    </xf>
    <xf numFmtId="0" fontId="10" fillId="0" borderId="12" xfId="0" applyFont="1" applyBorder="1" applyAlignment="1" applyProtection="1">
      <alignment horizontal="center" vertical="center" wrapText="1"/>
    </xf>
    <xf numFmtId="0" fontId="32" fillId="5" borderId="0" xfId="0" applyFont="1" applyFill="1" applyBorder="1" applyAlignment="1" applyProtection="1">
      <alignment horizontal="left" vertical="center"/>
    </xf>
    <xf numFmtId="0" fontId="33" fillId="5" borderId="0" xfId="0" applyFont="1" applyFill="1" applyProtection="1">
      <alignment vertical="center"/>
    </xf>
    <xf numFmtId="0" fontId="33" fillId="5" borderId="0" xfId="0" applyFont="1" applyFill="1" applyBorder="1" applyProtection="1">
      <alignment vertical="center"/>
    </xf>
    <xf numFmtId="0" fontId="32" fillId="5" borderId="0" xfId="0" applyFont="1" applyFill="1" applyBorder="1" applyProtection="1">
      <alignment vertical="center"/>
    </xf>
    <xf numFmtId="0" fontId="34" fillId="5" borderId="0" xfId="0" applyFont="1" applyFill="1" applyBorder="1" applyAlignment="1" applyProtection="1">
      <alignment horizontal="left" vertical="center"/>
    </xf>
    <xf numFmtId="0" fontId="32" fillId="5" borderId="0" xfId="0" applyFont="1" applyFill="1" applyBorder="1" applyAlignment="1" applyProtection="1">
      <alignment vertical="center"/>
    </xf>
    <xf numFmtId="0" fontId="35" fillId="5" borderId="0" xfId="0" applyFont="1" applyFill="1" applyBorder="1" applyAlignment="1" applyProtection="1">
      <alignment horizontal="left" vertical="center"/>
    </xf>
    <xf numFmtId="0" fontId="36" fillId="5" borderId="0" xfId="0" applyFont="1" applyFill="1" applyBorder="1" applyProtection="1">
      <alignment vertical="center"/>
    </xf>
    <xf numFmtId="0" fontId="37" fillId="5" borderId="0" xfId="0" applyFont="1" applyFill="1" applyProtection="1">
      <alignment vertical="center"/>
    </xf>
    <xf numFmtId="0" fontId="38" fillId="5" borderId="0" xfId="0" applyFont="1" applyFill="1" applyBorder="1" applyAlignment="1" applyProtection="1">
      <alignment vertical="top"/>
    </xf>
    <xf numFmtId="0" fontId="39" fillId="5" borderId="0" xfId="0" applyFont="1" applyFill="1" applyBorder="1" applyProtection="1">
      <alignment vertical="center"/>
    </xf>
    <xf numFmtId="0" fontId="38" fillId="5" borderId="0" xfId="0" applyFont="1" applyFill="1" applyBorder="1" applyProtection="1">
      <alignment vertical="center"/>
    </xf>
    <xf numFmtId="0" fontId="38" fillId="5" borderId="0" xfId="0" applyFont="1" applyFill="1" applyBorder="1" applyAlignment="1" applyProtection="1">
      <alignment vertical="center"/>
    </xf>
    <xf numFmtId="0" fontId="40" fillId="5" borderId="0" xfId="0" applyNumberFormat="1" applyFont="1" applyFill="1" applyBorder="1" applyAlignment="1" applyProtection="1">
      <alignment vertical="center"/>
    </xf>
    <xf numFmtId="0" fontId="36" fillId="5" borderId="5" xfId="0" applyFont="1" applyFill="1" applyBorder="1" applyAlignment="1" applyProtection="1">
      <alignment vertical="center"/>
    </xf>
    <xf numFmtId="0" fontId="36" fillId="5" borderId="0" xfId="0" applyFont="1" applyFill="1" applyBorder="1" applyAlignment="1" applyProtection="1">
      <alignment vertical="center"/>
    </xf>
    <xf numFmtId="0" fontId="33" fillId="6" borderId="0" xfId="0" applyFont="1" applyFill="1" applyBorder="1" applyProtection="1">
      <alignment vertical="center"/>
    </xf>
    <xf numFmtId="0" fontId="41" fillId="5" borderId="0" xfId="0" applyNumberFormat="1" applyFont="1" applyFill="1" applyBorder="1" applyAlignment="1" applyProtection="1">
      <alignment vertical="center"/>
    </xf>
    <xf numFmtId="0" fontId="41" fillId="5" borderId="0" xfId="0" applyFont="1" applyFill="1" applyBorder="1" applyAlignment="1" applyProtection="1">
      <alignment vertical="center"/>
    </xf>
    <xf numFmtId="0" fontId="41" fillId="5" borderId="7" xfId="0" applyFont="1" applyFill="1" applyBorder="1" applyAlignment="1" applyProtection="1">
      <alignment vertical="center"/>
    </xf>
    <xf numFmtId="0" fontId="33" fillId="5" borderId="5" xfId="0" applyFont="1" applyFill="1" applyBorder="1" applyProtection="1">
      <alignment vertical="center"/>
    </xf>
    <xf numFmtId="0" fontId="35" fillId="5" borderId="0" xfId="0" applyFont="1" applyFill="1" applyBorder="1" applyAlignment="1" applyProtection="1">
      <alignment vertical="center"/>
    </xf>
    <xf numFmtId="0" fontId="15" fillId="5" borderId="0" xfId="0" applyFont="1" applyFill="1" applyBorder="1" applyProtection="1">
      <alignment vertical="center"/>
    </xf>
    <xf numFmtId="0" fontId="38" fillId="6" borderId="0" xfId="0" applyFont="1" applyFill="1" applyBorder="1" applyProtection="1">
      <alignment vertical="center"/>
    </xf>
    <xf numFmtId="0" fontId="34" fillId="5" borderId="7" xfId="0" applyFont="1" applyFill="1" applyBorder="1" applyAlignment="1" applyProtection="1">
      <alignment vertical="center" wrapText="1"/>
    </xf>
    <xf numFmtId="0" fontId="42" fillId="5" borderId="0" xfId="0" applyFont="1" applyFill="1" applyBorder="1" applyAlignment="1" applyProtection="1">
      <alignment vertical="center"/>
    </xf>
    <xf numFmtId="0" fontId="43" fillId="5" borderId="0" xfId="0" applyFont="1" applyFill="1" applyBorder="1" applyAlignment="1" applyProtection="1">
      <alignment vertical="center" wrapText="1"/>
    </xf>
    <xf numFmtId="0" fontId="34" fillId="5" borderId="0" xfId="0" applyFont="1" applyFill="1" applyBorder="1" applyAlignment="1" applyProtection="1">
      <alignment vertical="center" wrapText="1"/>
    </xf>
    <xf numFmtId="0" fontId="41" fillId="5" borderId="0" xfId="0" applyNumberFormat="1" applyFont="1" applyFill="1" applyBorder="1" applyProtection="1">
      <alignment vertical="center"/>
    </xf>
    <xf numFmtId="0" fontId="43" fillId="5" borderId="5" xfId="0" applyFont="1" applyFill="1" applyBorder="1" applyAlignment="1" applyProtection="1">
      <alignment vertical="center" wrapText="1"/>
    </xf>
    <xf numFmtId="0" fontId="38" fillId="6" borderId="0" xfId="0" applyFont="1" applyFill="1" applyBorder="1" applyAlignment="1" applyProtection="1">
      <alignment horizontal="left" vertical="center"/>
    </xf>
    <xf numFmtId="0" fontId="40" fillId="5" borderId="0" xfId="0" applyFont="1" applyFill="1" applyBorder="1" applyAlignment="1" applyProtection="1">
      <alignment vertical="center"/>
    </xf>
    <xf numFmtId="0" fontId="44" fillId="5" borderId="7" xfId="0" applyFont="1" applyFill="1" applyBorder="1" applyProtection="1">
      <alignment vertical="center"/>
    </xf>
    <xf numFmtId="0" fontId="41" fillId="5" borderId="0" xfId="0" applyFont="1" applyFill="1" applyBorder="1" applyProtection="1">
      <alignment vertical="center"/>
    </xf>
    <xf numFmtId="0" fontId="45" fillId="5" borderId="0" xfId="0" applyFont="1" applyFill="1" applyBorder="1" applyAlignment="1" applyProtection="1">
      <alignment vertical="center"/>
    </xf>
    <xf numFmtId="0" fontId="34" fillId="6" borderId="0" xfId="0" applyFont="1" applyFill="1" applyBorder="1" applyAlignment="1" applyProtection="1">
      <alignment horizontal="left" vertical="center"/>
    </xf>
    <xf numFmtId="0" fontId="42" fillId="6" borderId="0" xfId="0" applyFont="1" applyFill="1" applyBorder="1" applyAlignment="1" applyProtection="1">
      <alignment vertical="center"/>
    </xf>
    <xf numFmtId="0" fontId="41" fillId="5" borderId="0" xfId="0" applyFont="1" applyFill="1" applyBorder="1" applyAlignment="1" applyProtection="1">
      <alignment vertical="center" wrapText="1"/>
    </xf>
    <xf numFmtId="0" fontId="33" fillId="6" borderId="0" xfId="0" applyFont="1" applyFill="1" applyProtection="1">
      <alignment vertical="center"/>
    </xf>
    <xf numFmtId="0" fontId="35" fillId="6" borderId="0" xfId="0" applyFont="1" applyFill="1" applyBorder="1" applyAlignment="1" applyProtection="1">
      <alignment vertical="center"/>
    </xf>
    <xf numFmtId="0" fontId="35" fillId="5" borderId="0" xfId="0" applyFont="1" applyFill="1" applyBorder="1" applyProtection="1">
      <alignment vertical="center"/>
    </xf>
    <xf numFmtId="0" fontId="46" fillId="5" borderId="0" xfId="0" applyFont="1" applyFill="1" applyBorder="1" applyAlignment="1" applyProtection="1">
      <alignment vertical="center" wrapText="1"/>
    </xf>
    <xf numFmtId="0" fontId="46" fillId="6" borderId="0" xfId="0" applyFont="1" applyFill="1" applyBorder="1" applyAlignment="1" applyProtection="1">
      <alignment vertical="center" wrapText="1"/>
    </xf>
    <xf numFmtId="0" fontId="44" fillId="5" borderId="0" xfId="0" applyFont="1" applyFill="1" applyBorder="1" applyProtection="1">
      <alignment vertical="center"/>
    </xf>
    <xf numFmtId="0" fontId="41" fillId="6" borderId="0" xfId="0" applyFont="1" applyFill="1" applyBorder="1" applyAlignment="1" applyProtection="1">
      <alignment horizontal="left" vertical="center"/>
    </xf>
    <xf numFmtId="0" fontId="33" fillId="11" borderId="0" xfId="0" applyFont="1" applyFill="1" applyProtection="1">
      <alignment vertical="center"/>
    </xf>
    <xf numFmtId="0" fontId="47" fillId="5" borderId="0" xfId="0" applyFont="1" applyFill="1" applyBorder="1" applyAlignment="1" applyProtection="1">
      <alignment vertical="center" wrapText="1"/>
    </xf>
    <xf numFmtId="0" fontId="48" fillId="5" borderId="0" xfId="0" applyFont="1" applyFill="1" applyBorder="1" applyProtection="1">
      <alignment vertical="center"/>
    </xf>
    <xf numFmtId="0" fontId="34" fillId="5" borderId="0" xfId="0" applyFont="1" applyFill="1" applyBorder="1" applyAlignment="1" applyProtection="1">
      <alignment vertical="center"/>
    </xf>
    <xf numFmtId="0" fontId="38" fillId="6" borderId="0" xfId="0" applyFont="1" applyFill="1" applyBorder="1" applyAlignment="1" applyProtection="1">
      <alignment vertical="top"/>
    </xf>
    <xf numFmtId="0" fontId="38" fillId="5" borderId="0" xfId="0" applyFont="1" applyFill="1" applyBorder="1" applyAlignment="1" applyProtection="1">
      <alignment vertical="top" wrapText="1"/>
    </xf>
    <xf numFmtId="0" fontId="38" fillId="5" borderId="7" xfId="0" applyFont="1" applyFill="1" applyBorder="1" applyAlignment="1" applyProtection="1">
      <alignment vertical="top" wrapText="1"/>
    </xf>
    <xf numFmtId="0" fontId="15" fillId="6" borderId="0" xfId="0" applyFont="1" applyFill="1" applyBorder="1" applyProtection="1">
      <alignment vertical="center"/>
    </xf>
    <xf numFmtId="0" fontId="45" fillId="5" borderId="0" xfId="0" applyFont="1" applyFill="1" applyBorder="1" applyProtection="1">
      <alignment vertical="center"/>
    </xf>
    <xf numFmtId="0" fontId="38" fillId="6" borderId="0" xfId="0" applyFont="1" applyFill="1" applyBorder="1" applyAlignment="1" applyProtection="1">
      <alignment vertical="top" wrapText="1"/>
    </xf>
    <xf numFmtId="0" fontId="49" fillId="5" borderId="0" xfId="0" applyFont="1" applyFill="1" applyBorder="1" applyAlignment="1" applyProtection="1">
      <alignment vertical="center" wrapText="1"/>
    </xf>
    <xf numFmtId="0" fontId="49" fillId="6" borderId="0" xfId="0" applyFont="1" applyFill="1" applyBorder="1" applyAlignment="1" applyProtection="1">
      <alignment vertical="center" wrapText="1"/>
    </xf>
    <xf numFmtId="0" fontId="34" fillId="5" borderId="0" xfId="0" applyNumberFormat="1" applyFont="1" applyFill="1" applyBorder="1" applyAlignment="1" applyProtection="1">
      <alignment vertical="center" wrapText="1"/>
    </xf>
    <xf numFmtId="0" fontId="34" fillId="5" borderId="7" xfId="0" applyNumberFormat="1" applyFont="1" applyFill="1" applyBorder="1" applyAlignment="1" applyProtection="1">
      <alignment vertical="center" wrapText="1"/>
    </xf>
    <xf numFmtId="0" fontId="15" fillId="5" borderId="0" xfId="0" applyFont="1" applyFill="1" applyBorder="1" applyAlignment="1" applyProtection="1">
      <alignment horizontal="right" vertical="center"/>
    </xf>
    <xf numFmtId="0" fontId="42" fillId="6" borderId="0" xfId="0" applyFont="1" applyFill="1" applyBorder="1" applyProtection="1">
      <alignment vertical="center"/>
    </xf>
    <xf numFmtId="0" fontId="40" fillId="6" borderId="0" xfId="0" applyNumberFormat="1" applyFont="1" applyFill="1" applyBorder="1" applyAlignment="1" applyProtection="1">
      <alignment vertical="center"/>
    </xf>
    <xf numFmtId="0" fontId="15" fillId="5" borderId="5" xfId="0" applyFont="1" applyFill="1" applyBorder="1" applyProtection="1">
      <alignment vertical="center"/>
    </xf>
    <xf numFmtId="0" fontId="41" fillId="5" borderId="7" xfId="0" applyFont="1" applyFill="1" applyBorder="1" applyAlignment="1" applyProtection="1">
      <alignment vertical="center" wrapText="1"/>
    </xf>
    <xf numFmtId="0" fontId="34" fillId="5" borderId="5" xfId="0" applyFont="1" applyFill="1" applyBorder="1" applyAlignment="1" applyProtection="1">
      <alignment vertical="center"/>
    </xf>
    <xf numFmtId="0" fontId="38" fillId="6" borderId="0" xfId="0" applyFont="1" applyFill="1" applyBorder="1" applyAlignment="1" applyProtection="1">
      <alignment vertical="center"/>
    </xf>
    <xf numFmtId="0" fontId="44" fillId="5" borderId="5" xfId="0" applyFont="1" applyFill="1" applyBorder="1" applyProtection="1">
      <alignment vertical="center"/>
    </xf>
    <xf numFmtId="0" fontId="33" fillId="5" borderId="7" xfId="0" applyFont="1" applyFill="1" applyBorder="1" applyProtection="1">
      <alignment vertical="center"/>
    </xf>
    <xf numFmtId="0" fontId="50" fillId="6" borderId="0" xfId="0" applyFont="1" applyFill="1" applyBorder="1" applyProtection="1">
      <alignment vertical="center"/>
    </xf>
    <xf numFmtId="176" fontId="35" fillId="5" borderId="0" xfId="0" applyNumberFormat="1" applyFont="1" applyFill="1" applyBorder="1" applyProtection="1">
      <alignment vertical="center"/>
    </xf>
    <xf numFmtId="0" fontId="51" fillId="5" borderId="5" xfId="0" applyFont="1" applyFill="1" applyBorder="1" applyAlignment="1" applyProtection="1">
      <alignment horizontal="right"/>
    </xf>
    <xf numFmtId="0" fontId="6" fillId="5" borderId="5" xfId="0" applyFont="1" applyFill="1" applyBorder="1" applyProtection="1">
      <alignment vertical="center"/>
    </xf>
    <xf numFmtId="0" fontId="6" fillId="5" borderId="0" xfId="0" applyFont="1" applyFill="1" applyBorder="1" applyAlignment="1" applyProtection="1"/>
    <xf numFmtId="0" fontId="6" fillId="5" borderId="0" xfId="0" applyFont="1" applyFill="1" applyBorder="1" applyAlignment="1" applyProtection="1">
      <alignment vertical="top"/>
    </xf>
    <xf numFmtId="0" fontId="4" fillId="14" borderId="13" xfId="0" applyFont="1" applyFill="1" applyBorder="1" applyAlignment="1">
      <alignment vertical="center" wrapText="1"/>
    </xf>
    <xf numFmtId="0" fontId="4" fillId="14" borderId="0" xfId="0" applyFont="1" applyFill="1" applyBorder="1" applyAlignment="1">
      <alignment vertical="center" wrapText="1"/>
    </xf>
    <xf numFmtId="176" fontId="6" fillId="2" borderId="87" xfId="0" applyNumberFormat="1" applyFont="1" applyFill="1" applyBorder="1" applyAlignment="1" applyProtection="1">
      <alignment horizontal="center" vertical="center"/>
    </xf>
    <xf numFmtId="0" fontId="9" fillId="0" borderId="1" xfId="0" applyFont="1" applyBorder="1" applyAlignment="1" applyProtection="1">
      <alignment horizontal="right" vertical="center"/>
    </xf>
    <xf numFmtId="179" fontId="9" fillId="2" borderId="1" xfId="0" applyNumberFormat="1" applyFont="1" applyFill="1" applyBorder="1" applyProtection="1">
      <alignment vertical="center"/>
    </xf>
    <xf numFmtId="0" fontId="6" fillId="0" borderId="6" xfId="0" applyFont="1" applyBorder="1" applyAlignment="1" applyProtection="1">
      <alignment vertical="center" wrapText="1"/>
    </xf>
    <xf numFmtId="182" fontId="5" fillId="11" borderId="19" xfId="0" applyNumberFormat="1" applyFont="1" applyFill="1" applyBorder="1" applyAlignment="1" applyProtection="1">
      <alignment vertical="center"/>
      <protection locked="0"/>
    </xf>
    <xf numFmtId="0" fontId="10" fillId="13" borderId="66" xfId="0" applyFont="1" applyFill="1" applyBorder="1" applyAlignment="1" applyProtection="1">
      <alignment horizontal="center" vertical="center"/>
    </xf>
    <xf numFmtId="0" fontId="53" fillId="5" borderId="0" xfId="0" applyFont="1" applyFill="1" applyProtection="1">
      <alignment vertical="center"/>
    </xf>
    <xf numFmtId="0" fontId="53" fillId="6" borderId="0" xfId="0" applyFont="1" applyFill="1" applyProtection="1">
      <alignment vertical="center"/>
    </xf>
    <xf numFmtId="0" fontId="54" fillId="5" borderId="0" xfId="0" applyFont="1" applyFill="1" applyBorder="1" applyAlignment="1" applyProtection="1">
      <alignment vertical="top"/>
    </xf>
    <xf numFmtId="0" fontId="0" fillId="0" borderId="0" xfId="0" applyAlignment="1">
      <alignment horizontal="center" vertical="center" wrapText="1"/>
    </xf>
    <xf numFmtId="0" fontId="53" fillId="0" borderId="12" xfId="0" applyFont="1" applyBorder="1" applyAlignment="1">
      <alignment vertical="center" wrapText="1"/>
    </xf>
    <xf numFmtId="0" fontId="52" fillId="0" borderId="12" xfId="0" applyFont="1" applyBorder="1" applyAlignment="1">
      <alignment vertical="center" wrapText="1"/>
    </xf>
    <xf numFmtId="0" fontId="0" fillId="13" borderId="12" xfId="0" applyFill="1" applyBorder="1" applyAlignment="1">
      <alignment horizontal="center" vertical="center"/>
    </xf>
    <xf numFmtId="0" fontId="0" fillId="12" borderId="12" xfId="0" applyFill="1" applyBorder="1" applyAlignment="1">
      <alignment horizontal="center" vertical="center"/>
    </xf>
    <xf numFmtId="0" fontId="0" fillId="13" borderId="10" xfId="0" applyFill="1" applyBorder="1" applyAlignment="1">
      <alignment horizontal="center" vertical="center"/>
    </xf>
    <xf numFmtId="0" fontId="53" fillId="0" borderId="10" xfId="0" applyFont="1" applyBorder="1" applyAlignment="1">
      <alignment vertical="center" wrapText="1"/>
    </xf>
    <xf numFmtId="0" fontId="59" fillId="0" borderId="0" xfId="0" applyFont="1">
      <alignment vertical="center"/>
    </xf>
    <xf numFmtId="0" fontId="53" fillId="15" borderId="72" xfId="0" applyFont="1" applyFill="1" applyBorder="1" applyAlignment="1">
      <alignment horizontal="center" vertical="center" wrapText="1"/>
    </xf>
    <xf numFmtId="0" fontId="53" fillId="15" borderId="10" xfId="0" applyFont="1" applyFill="1" applyBorder="1" applyAlignment="1">
      <alignment horizontal="center" vertical="center" wrapText="1"/>
    </xf>
    <xf numFmtId="0" fontId="53" fillId="15" borderId="12" xfId="0" applyFont="1" applyFill="1" applyBorder="1" applyAlignment="1">
      <alignment horizontal="center" vertical="center" wrapText="1"/>
    </xf>
    <xf numFmtId="0" fontId="53" fillId="16" borderId="53" xfId="0" applyFont="1" applyFill="1" applyBorder="1" applyAlignment="1">
      <alignment horizontal="center" vertical="center" wrapText="1"/>
    </xf>
    <xf numFmtId="0" fontId="53" fillId="16" borderId="8" xfId="0" applyFont="1" applyFill="1" applyBorder="1" applyAlignment="1">
      <alignment horizontal="center" vertical="center" wrapText="1"/>
    </xf>
    <xf numFmtId="0" fontId="53" fillId="16" borderId="15" xfId="0" applyFont="1" applyFill="1" applyBorder="1" applyAlignment="1">
      <alignment horizontal="center" vertical="center" wrapText="1"/>
    </xf>
    <xf numFmtId="0" fontId="53" fillId="17" borderId="88" xfId="0" applyFont="1" applyFill="1" applyBorder="1" applyAlignment="1">
      <alignment horizontal="center" vertical="center" wrapText="1"/>
    </xf>
    <xf numFmtId="0" fontId="53" fillId="17" borderId="89" xfId="0" applyFont="1" applyFill="1" applyBorder="1" applyAlignment="1">
      <alignment horizontal="center" vertical="center" wrapText="1"/>
    </xf>
    <xf numFmtId="0" fontId="53" fillId="17" borderId="90" xfId="0" applyFont="1" applyFill="1" applyBorder="1" applyAlignment="1">
      <alignment horizontal="center" vertical="center" wrapText="1"/>
    </xf>
    <xf numFmtId="0" fontId="53" fillId="17" borderId="91" xfId="0" applyFont="1" applyFill="1" applyBorder="1" applyAlignment="1">
      <alignment horizontal="center" vertical="center" wrapText="1"/>
    </xf>
    <xf numFmtId="0" fontId="53" fillId="18" borderId="54" xfId="0" applyFont="1" applyFill="1" applyBorder="1" applyAlignment="1">
      <alignment horizontal="center" vertical="center" wrapText="1"/>
    </xf>
    <xf numFmtId="0" fontId="53" fillId="18" borderId="6" xfId="0" applyFont="1" applyFill="1" applyBorder="1" applyAlignment="1">
      <alignment horizontal="center" vertical="center" wrapText="1"/>
    </xf>
    <xf numFmtId="0" fontId="53" fillId="18" borderId="14" xfId="0" applyFont="1" applyFill="1" applyBorder="1" applyAlignment="1">
      <alignment horizontal="center" vertical="center" wrapText="1"/>
    </xf>
    <xf numFmtId="0" fontId="53" fillId="19" borderId="82" xfId="0" applyFont="1" applyFill="1" applyBorder="1" applyAlignment="1">
      <alignment horizontal="center" vertical="center" wrapText="1"/>
    </xf>
    <xf numFmtId="0" fontId="53" fillId="19" borderId="10" xfId="0" applyFont="1" applyFill="1" applyBorder="1" applyAlignment="1">
      <alignment horizontal="center" vertical="center" wrapText="1"/>
    </xf>
    <xf numFmtId="0" fontId="53" fillId="19" borderId="12" xfId="0" applyFont="1" applyFill="1" applyBorder="1" applyAlignment="1">
      <alignment horizontal="center" vertical="center" wrapText="1"/>
    </xf>
    <xf numFmtId="0" fontId="10" fillId="0" borderId="51" xfId="0" applyFont="1" applyBorder="1" applyAlignment="1" applyProtection="1">
      <alignment horizontal="center" vertical="center" wrapText="1"/>
    </xf>
    <xf numFmtId="0" fontId="10" fillId="0" borderId="52" xfId="0" applyFont="1" applyBorder="1" applyAlignment="1" applyProtection="1">
      <alignment horizontal="center" vertical="center" wrapText="1"/>
    </xf>
    <xf numFmtId="38" fontId="9" fillId="12" borderId="39" xfId="1" applyFont="1" applyFill="1" applyBorder="1" applyAlignment="1" applyProtection="1">
      <alignment horizontal="center" vertical="center" wrapText="1"/>
    </xf>
    <xf numFmtId="38" fontId="9" fillId="12" borderId="42" xfId="1" applyFont="1" applyFill="1" applyBorder="1" applyAlignment="1" applyProtection="1">
      <alignment horizontal="center" vertical="center" wrapText="1"/>
    </xf>
    <xf numFmtId="38" fontId="9" fillId="12" borderId="5" xfId="1" applyFont="1" applyFill="1" applyBorder="1" applyAlignment="1" applyProtection="1">
      <alignment horizontal="center" vertical="center" wrapText="1"/>
    </xf>
    <xf numFmtId="38" fontId="9" fillId="12" borderId="7" xfId="1" applyFont="1" applyFill="1" applyBorder="1" applyAlignment="1" applyProtection="1">
      <alignment horizontal="center" vertical="center" wrapText="1"/>
    </xf>
    <xf numFmtId="38" fontId="9" fillId="12" borderId="8" xfId="1" applyFont="1" applyFill="1" applyBorder="1" applyAlignment="1" applyProtection="1">
      <alignment horizontal="center" vertical="center" wrapText="1"/>
    </xf>
    <xf numFmtId="38" fontId="9" fillId="12" borderId="6" xfId="1" applyFont="1" applyFill="1" applyBorder="1" applyAlignment="1" applyProtection="1">
      <alignment horizontal="center" vertical="center" wrapText="1"/>
    </xf>
    <xf numFmtId="0" fontId="9" fillId="0" borderId="53" xfId="0" applyFont="1" applyBorder="1" applyAlignment="1" applyProtection="1">
      <alignment horizontal="left" vertical="center" wrapText="1"/>
    </xf>
    <xf numFmtId="0" fontId="9" fillId="0" borderId="54" xfId="0" applyFont="1" applyBorder="1" applyAlignment="1" applyProtection="1">
      <alignment horizontal="left" vertical="center" wrapText="1"/>
    </xf>
    <xf numFmtId="0" fontId="9" fillId="12" borderId="53" xfId="0" applyFont="1" applyFill="1" applyBorder="1" applyAlignment="1" applyProtection="1">
      <alignment horizontal="center" vertical="center"/>
    </xf>
    <xf numFmtId="0" fontId="9" fillId="12" borderId="73" xfId="0" applyFont="1" applyFill="1" applyBorder="1" applyAlignment="1" applyProtection="1">
      <alignment horizontal="center" vertical="center"/>
    </xf>
    <xf numFmtId="0" fontId="9" fillId="12" borderId="54" xfId="0" applyFont="1" applyFill="1" applyBorder="1" applyAlignment="1" applyProtection="1">
      <alignment horizontal="center" vertical="center"/>
    </xf>
    <xf numFmtId="0" fontId="15" fillId="12" borderId="8" xfId="0" applyFont="1" applyFill="1" applyBorder="1" applyAlignment="1" applyProtection="1">
      <alignment horizontal="center" vertical="center" wrapText="1"/>
    </xf>
    <xf numFmtId="0" fontId="15" fillId="12" borderId="1" xfId="0" applyFont="1" applyFill="1" applyBorder="1" applyAlignment="1" applyProtection="1">
      <alignment horizontal="center" vertical="center" wrapText="1"/>
    </xf>
    <xf numFmtId="0" fontId="15" fillId="12" borderId="12" xfId="0" applyFont="1" applyFill="1" applyBorder="1" applyAlignment="1" applyProtection="1">
      <alignment horizontal="center" vertical="center" wrapText="1"/>
    </xf>
    <xf numFmtId="0" fontId="15" fillId="12" borderId="12" xfId="0" applyFont="1" applyFill="1" applyBorder="1" applyAlignment="1" applyProtection="1">
      <alignment horizontal="center" vertical="center"/>
    </xf>
    <xf numFmtId="0" fontId="15" fillId="12" borderId="9" xfId="0" applyFont="1" applyFill="1" applyBorder="1" applyAlignment="1" applyProtection="1">
      <alignment horizontal="center" vertical="center"/>
    </xf>
    <xf numFmtId="176" fontId="5" fillId="12" borderId="53" xfId="0" applyNumberFormat="1" applyFont="1" applyFill="1" applyBorder="1" applyAlignment="1" applyProtection="1">
      <alignment horizontal="center" vertical="center"/>
    </xf>
    <xf numFmtId="176" fontId="5" fillId="12" borderId="54" xfId="0" applyNumberFormat="1" applyFont="1" applyFill="1" applyBorder="1" applyAlignment="1" applyProtection="1">
      <alignment horizontal="center" vertical="center"/>
    </xf>
    <xf numFmtId="0" fontId="6" fillId="2" borderId="9" xfId="0" applyNumberFormat="1" applyFont="1" applyFill="1" applyBorder="1" applyAlignment="1" applyProtection="1">
      <alignment horizontal="center" vertical="center"/>
    </xf>
    <xf numFmtId="0" fontId="6" fillId="2" borderId="11" xfId="0" applyNumberFormat="1" applyFont="1" applyFill="1" applyBorder="1" applyAlignment="1" applyProtection="1">
      <alignment horizontal="center" vertical="center"/>
    </xf>
    <xf numFmtId="0" fontId="6" fillId="2" borderId="10" xfId="0" applyNumberFormat="1" applyFont="1" applyFill="1" applyBorder="1" applyAlignment="1" applyProtection="1">
      <alignment horizontal="center" vertical="center"/>
    </xf>
    <xf numFmtId="0" fontId="9" fillId="0" borderId="30"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2" fillId="11" borderId="0" xfId="0" applyFont="1" applyFill="1" applyAlignment="1" applyProtection="1">
      <alignment horizontal="center" vertical="top"/>
      <protection locked="0"/>
    </xf>
    <xf numFmtId="0" fontId="9" fillId="12" borderId="31" xfId="0" applyFont="1" applyFill="1" applyBorder="1" applyAlignment="1" applyProtection="1">
      <alignment horizontal="center" vertical="center"/>
    </xf>
    <xf numFmtId="0" fontId="9" fillId="12" borderId="32" xfId="0" applyFont="1" applyFill="1" applyBorder="1" applyAlignment="1" applyProtection="1">
      <alignment horizontal="center" vertical="center"/>
    </xf>
    <xf numFmtId="0" fontId="9" fillId="12" borderId="33" xfId="0" applyFont="1" applyFill="1" applyBorder="1" applyAlignment="1" applyProtection="1">
      <alignment horizontal="center" vertical="center"/>
    </xf>
    <xf numFmtId="0" fontId="9" fillId="11" borderId="15" xfId="0" applyFont="1" applyFill="1" applyBorder="1" applyAlignment="1" applyProtection="1">
      <alignment horizontal="center" vertical="center" wrapText="1"/>
      <protection locked="0"/>
    </xf>
    <xf numFmtId="0" fontId="9" fillId="11" borderId="13" xfId="0" applyFont="1" applyFill="1" applyBorder="1" applyAlignment="1" applyProtection="1">
      <alignment horizontal="center" vertical="center" wrapText="1"/>
      <protection locked="0"/>
    </xf>
    <xf numFmtId="0" fontId="9" fillId="11" borderId="14" xfId="0" applyFont="1" applyFill="1" applyBorder="1" applyAlignment="1" applyProtection="1">
      <alignment horizontal="center" vertical="center" wrapText="1"/>
      <protection locked="0"/>
    </xf>
    <xf numFmtId="176" fontId="9" fillId="2" borderId="14" xfId="0" applyNumberFormat="1" applyFont="1" applyFill="1" applyBorder="1" applyAlignment="1" applyProtection="1">
      <alignment horizontal="center" vertical="center"/>
    </xf>
    <xf numFmtId="0" fontId="19" fillId="13" borderId="31" xfId="0" applyFont="1" applyFill="1" applyBorder="1" applyAlignment="1" applyProtection="1">
      <alignment horizontal="center" vertical="center" wrapText="1"/>
    </xf>
    <xf numFmtId="0" fontId="19" fillId="13" borderId="32" xfId="0" applyFont="1" applyFill="1" applyBorder="1" applyAlignment="1" applyProtection="1">
      <alignment horizontal="center" vertical="center" wrapText="1"/>
    </xf>
    <xf numFmtId="0" fontId="19" fillId="13" borderId="33" xfId="0"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xf>
    <xf numFmtId="0" fontId="20" fillId="12" borderId="32" xfId="0" applyFont="1" applyFill="1" applyBorder="1" applyAlignment="1" applyProtection="1">
      <alignment horizontal="center" vertical="center"/>
    </xf>
    <xf numFmtId="0" fontId="20" fillId="12" borderId="33" xfId="0" applyFont="1" applyFill="1" applyBorder="1" applyAlignment="1" applyProtection="1">
      <alignment horizontal="center" vertical="center"/>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9" fillId="11" borderId="3" xfId="0" applyFont="1" applyFill="1" applyBorder="1" applyAlignment="1" applyProtection="1">
      <alignment horizontal="center" vertical="center"/>
      <protection locked="0"/>
    </xf>
    <xf numFmtId="0" fontId="9" fillId="11" borderId="2" xfId="0" applyFont="1" applyFill="1" applyBorder="1" applyAlignment="1" applyProtection="1">
      <alignment horizontal="center" vertical="center"/>
      <protection locked="0"/>
    </xf>
    <xf numFmtId="0" fontId="9" fillId="11" borderId="4" xfId="0" applyFont="1" applyFill="1" applyBorder="1" applyAlignment="1" applyProtection="1">
      <alignment horizontal="center" vertical="center"/>
      <protection locked="0"/>
    </xf>
    <xf numFmtId="0" fontId="9" fillId="11" borderId="8" xfId="0"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protection locked="0"/>
    </xf>
    <xf numFmtId="0" fontId="9" fillId="11" borderId="6" xfId="0"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xf>
    <xf numFmtId="176" fontId="6" fillId="2" borderId="10" xfId="0" applyNumberFormat="1" applyFont="1" applyFill="1" applyBorder="1" applyAlignment="1" applyProtection="1">
      <alignment horizontal="center" vertical="center"/>
    </xf>
    <xf numFmtId="0" fontId="9" fillId="0" borderId="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7" xfId="0" applyFont="1" applyBorder="1" applyAlignment="1" applyProtection="1">
      <alignment horizontal="left" vertical="center"/>
    </xf>
    <xf numFmtId="176" fontId="5" fillId="12" borderId="53" xfId="1" applyNumberFormat="1" applyFont="1" applyFill="1" applyBorder="1" applyAlignment="1" applyProtection="1">
      <alignment horizontal="center" vertical="center"/>
    </xf>
    <xf numFmtId="176" fontId="5" fillId="12" borderId="54" xfId="1" applyNumberFormat="1" applyFont="1" applyFill="1" applyBorder="1" applyAlignment="1" applyProtection="1">
      <alignment horizontal="center" vertical="center"/>
    </xf>
    <xf numFmtId="0" fontId="15" fillId="0" borderId="39" xfId="0" applyFont="1" applyBorder="1" applyAlignment="1" applyProtection="1">
      <alignment horizontal="left" vertical="center" wrapText="1"/>
    </xf>
    <xf numFmtId="0" fontId="15" fillId="0" borderId="42"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177" fontId="9" fillId="2" borderId="4" xfId="0" applyNumberFormat="1" applyFont="1" applyFill="1" applyBorder="1" applyAlignment="1" applyProtection="1">
      <alignment horizontal="center" vertical="center"/>
    </xf>
    <xf numFmtId="177" fontId="9" fillId="2" borderId="6" xfId="0" applyNumberFormat="1" applyFont="1" applyFill="1" applyBorder="1" applyAlignment="1" applyProtection="1">
      <alignment horizontal="center" vertical="center"/>
    </xf>
    <xf numFmtId="0" fontId="9" fillId="13" borderId="31" xfId="0" applyFont="1" applyFill="1" applyBorder="1" applyAlignment="1" applyProtection="1">
      <alignment horizontal="center" vertical="center"/>
    </xf>
    <xf numFmtId="0" fontId="9" fillId="13" borderId="32" xfId="0" applyFont="1" applyFill="1" applyBorder="1" applyAlignment="1" applyProtection="1">
      <alignment horizontal="center" vertical="center"/>
    </xf>
    <xf numFmtId="0" fontId="9" fillId="13" borderId="33" xfId="0" applyFont="1" applyFill="1" applyBorder="1" applyAlignment="1" applyProtection="1">
      <alignment horizontal="center" vertical="center"/>
    </xf>
    <xf numFmtId="0" fontId="2" fillId="0" borderId="0" xfId="0" applyFont="1" applyFill="1" applyAlignment="1" applyProtection="1">
      <alignment horizontal="right" vertical="top"/>
    </xf>
    <xf numFmtId="0" fontId="5" fillId="10" borderId="39" xfId="0" applyFont="1" applyFill="1" applyBorder="1" applyAlignment="1" applyProtection="1">
      <alignment horizontal="center" vertical="center"/>
    </xf>
    <xf numFmtId="0" fontId="5" fillId="10" borderId="42" xfId="0" applyFont="1" applyFill="1" applyBorder="1" applyAlignment="1" applyProtection="1">
      <alignment horizontal="center" vertical="center"/>
    </xf>
    <xf numFmtId="0" fontId="5" fillId="10" borderId="43" xfId="0" applyFont="1" applyFill="1" applyBorder="1" applyAlignment="1" applyProtection="1">
      <alignment horizontal="center" vertical="center"/>
    </xf>
    <xf numFmtId="0" fontId="5" fillId="10" borderId="44" xfId="0" applyFont="1" applyFill="1" applyBorder="1" applyAlignment="1" applyProtection="1">
      <alignment horizontal="center" vertical="center"/>
    </xf>
    <xf numFmtId="0" fontId="9" fillId="0" borderId="40" xfId="0" applyFont="1" applyBorder="1" applyAlignment="1" applyProtection="1">
      <alignment horizontal="left" vertical="center"/>
    </xf>
    <xf numFmtId="0" fontId="9" fillId="0" borderId="46" xfId="0" applyFont="1" applyBorder="1" applyAlignment="1" applyProtection="1">
      <alignment horizontal="left" vertical="center"/>
    </xf>
    <xf numFmtId="0" fontId="9" fillId="0" borderId="41" xfId="0" applyFont="1" applyBorder="1" applyAlignment="1" applyProtection="1">
      <alignment horizontal="left" vertical="center"/>
    </xf>
    <xf numFmtId="0" fontId="10" fillId="0" borderId="8"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9" fillId="13" borderId="57" xfId="0" applyFont="1" applyFill="1" applyBorder="1" applyAlignment="1" applyProtection="1">
      <alignment horizontal="center" vertical="center" wrapText="1"/>
    </xf>
    <xf numFmtId="0" fontId="9" fillId="13" borderId="45" xfId="0" applyFont="1" applyFill="1" applyBorder="1" applyAlignment="1" applyProtection="1">
      <alignment horizontal="center" vertical="center" wrapText="1"/>
    </xf>
    <xf numFmtId="0" fontId="9" fillId="13" borderId="86" xfId="0" applyFont="1" applyFill="1" applyBorder="1" applyAlignment="1" applyProtection="1">
      <alignment horizontal="center" vertical="center" wrapText="1"/>
    </xf>
    <xf numFmtId="0" fontId="10" fillId="13" borderId="15" xfId="0" applyFont="1" applyFill="1" applyBorder="1" applyAlignment="1" applyProtection="1">
      <alignment horizontal="center" vertical="center" wrapText="1"/>
    </xf>
    <xf numFmtId="0" fontId="10" fillId="13" borderId="13" xfId="0" applyFont="1" applyFill="1" applyBorder="1" applyAlignment="1" applyProtection="1">
      <alignment horizontal="center" vertical="center" wrapText="1"/>
    </xf>
    <xf numFmtId="0" fontId="10" fillId="13" borderId="14" xfId="0" applyFont="1" applyFill="1" applyBorder="1" applyAlignment="1" applyProtection="1">
      <alignment horizontal="center" vertical="center" wrapText="1"/>
    </xf>
    <xf numFmtId="0" fontId="9" fillId="0" borderId="0" xfId="0" applyFont="1" applyBorder="1" applyAlignment="1" applyProtection="1">
      <alignment horizontal="left" vertical="center" wrapText="1"/>
    </xf>
    <xf numFmtId="0" fontId="10" fillId="0" borderId="7" xfId="0" applyFont="1" applyBorder="1" applyAlignment="1" applyProtection="1">
      <alignment horizontal="left" vertical="center"/>
    </xf>
    <xf numFmtId="0" fontId="9" fillId="0" borderId="15"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40" xfId="0" applyFont="1" applyBorder="1" applyAlignment="1" applyProtection="1">
      <alignment horizontal="left" vertical="center" wrapText="1"/>
    </xf>
    <xf numFmtId="0" fontId="9" fillId="0" borderId="39" xfId="0" applyFont="1" applyBorder="1" applyAlignment="1" applyProtection="1">
      <alignment horizontal="left" vertical="center" wrapText="1"/>
    </xf>
    <xf numFmtId="0" fontId="6" fillId="0" borderId="42" xfId="0" applyFont="1" applyBorder="1" applyAlignment="1" applyProtection="1">
      <alignment horizontal="left" vertical="center" wrapText="1"/>
    </xf>
    <xf numFmtId="0" fontId="9" fillId="0" borderId="45" xfId="0" applyFont="1" applyBorder="1" applyAlignment="1" applyProtection="1">
      <alignment horizontal="left" vertical="center" wrapText="1"/>
    </xf>
    <xf numFmtId="0" fontId="9" fillId="0" borderId="44" xfId="0" applyFont="1" applyBorder="1" applyAlignment="1" applyProtection="1">
      <alignment horizontal="left" vertical="center" wrapText="1"/>
    </xf>
    <xf numFmtId="0" fontId="9" fillId="12" borderId="31" xfId="0" applyFont="1" applyFill="1" applyBorder="1" applyAlignment="1" applyProtection="1">
      <alignment horizontal="center" vertical="center" wrapText="1"/>
    </xf>
    <xf numFmtId="0" fontId="9" fillId="12" borderId="32" xfId="0" applyFont="1" applyFill="1" applyBorder="1" applyAlignment="1" applyProtection="1">
      <alignment horizontal="center" vertical="center" wrapText="1"/>
    </xf>
    <xf numFmtId="0" fontId="9" fillId="12" borderId="33" xfId="0" applyFont="1" applyFill="1" applyBorder="1" applyAlignment="1" applyProtection="1">
      <alignment horizontal="center" vertical="center" wrapText="1"/>
    </xf>
    <xf numFmtId="0" fontId="9" fillId="11" borderId="15" xfId="0" applyFont="1" applyFill="1" applyBorder="1" applyAlignment="1" applyProtection="1">
      <alignment horizontal="center" vertical="center"/>
      <protection locked="0"/>
    </xf>
    <xf numFmtId="0" fontId="9" fillId="11" borderId="13" xfId="0" applyFont="1" applyFill="1" applyBorder="1" applyAlignment="1" applyProtection="1">
      <alignment horizontal="center" vertical="center"/>
      <protection locked="0"/>
    </xf>
    <xf numFmtId="0" fontId="9" fillId="11" borderId="14" xfId="0" applyFont="1" applyFill="1" applyBorder="1" applyAlignment="1" applyProtection="1">
      <alignment horizontal="center" vertical="center"/>
      <protection locked="0"/>
    </xf>
    <xf numFmtId="0" fontId="9" fillId="0" borderId="46" xfId="0" applyFont="1" applyBorder="1" applyAlignment="1" applyProtection="1">
      <alignment horizontal="left" vertical="center" wrapText="1"/>
    </xf>
    <xf numFmtId="0" fontId="9" fillId="0" borderId="41" xfId="0" applyFont="1" applyBorder="1" applyAlignment="1" applyProtection="1">
      <alignment horizontal="left" vertical="center" wrapText="1"/>
    </xf>
    <xf numFmtId="38" fontId="11" fillId="11" borderId="15" xfId="1" applyFont="1" applyFill="1" applyBorder="1" applyAlignment="1" applyProtection="1">
      <alignment horizontal="center" vertical="center" wrapText="1"/>
      <protection locked="0"/>
    </xf>
    <xf numFmtId="38" fontId="11" fillId="11" borderId="14" xfId="1" applyFont="1" applyFill="1" applyBorder="1" applyAlignment="1" applyProtection="1">
      <alignment horizontal="center" vertical="center" wrapText="1"/>
      <protection locked="0"/>
    </xf>
    <xf numFmtId="0" fontId="9" fillId="13" borderId="31" xfId="0" applyFont="1" applyFill="1" applyBorder="1" applyAlignment="1" applyProtection="1">
      <alignment horizontal="center" vertical="center" wrapText="1"/>
    </xf>
    <xf numFmtId="0" fontId="9" fillId="13" borderId="32" xfId="0" applyFont="1" applyFill="1" applyBorder="1" applyAlignment="1" applyProtection="1">
      <alignment horizontal="center" vertical="center" wrapText="1"/>
    </xf>
    <xf numFmtId="0" fontId="9" fillId="13" borderId="33" xfId="0" applyFont="1" applyFill="1" applyBorder="1" applyAlignment="1" applyProtection="1">
      <alignment horizontal="center" vertical="center" wrapText="1"/>
    </xf>
    <xf numFmtId="176" fontId="6" fillId="2" borderId="11" xfId="0" applyNumberFormat="1" applyFont="1" applyFill="1" applyBorder="1" applyAlignment="1" applyProtection="1">
      <alignment horizontal="center" vertical="center"/>
    </xf>
    <xf numFmtId="0" fontId="15" fillId="12" borderId="15" xfId="0" applyFont="1" applyFill="1" applyBorder="1" applyAlignment="1" applyProtection="1">
      <alignment horizontal="center" vertical="center" wrapText="1"/>
    </xf>
    <xf numFmtId="0" fontId="15" fillId="12" borderId="13" xfId="0" applyFont="1" applyFill="1" applyBorder="1" applyAlignment="1" applyProtection="1">
      <alignment horizontal="center" vertical="center" wrapText="1"/>
    </xf>
    <xf numFmtId="0" fontId="15" fillId="12" borderId="14" xfId="0" applyFont="1" applyFill="1" applyBorder="1" applyAlignment="1" applyProtection="1">
      <alignment horizontal="center" vertical="center" wrapText="1"/>
    </xf>
    <xf numFmtId="0" fontId="5" fillId="10" borderId="59" xfId="0" applyFont="1" applyFill="1" applyBorder="1" applyAlignment="1" applyProtection="1">
      <alignment horizontal="center" vertical="center" wrapText="1"/>
    </xf>
    <xf numFmtId="0" fontId="5" fillId="10" borderId="61" xfId="0" applyFont="1" applyFill="1" applyBorder="1" applyAlignment="1" applyProtection="1">
      <alignment horizontal="center" vertical="center" wrapText="1"/>
    </xf>
    <xf numFmtId="0" fontId="10" fillId="10" borderId="58" xfId="0" applyFont="1" applyFill="1" applyBorder="1" applyAlignment="1" applyProtection="1">
      <alignment horizontal="center" vertical="center" wrapText="1"/>
    </xf>
    <xf numFmtId="0" fontId="10" fillId="10" borderId="60" xfId="0" applyFont="1" applyFill="1" applyBorder="1" applyAlignment="1" applyProtection="1">
      <alignment horizontal="center" vertical="center"/>
    </xf>
    <xf numFmtId="0" fontId="9" fillId="10" borderId="58" xfId="0" applyFont="1" applyFill="1" applyBorder="1" applyAlignment="1" applyProtection="1">
      <alignment horizontal="center" vertical="center" wrapText="1"/>
    </xf>
    <xf numFmtId="0" fontId="9" fillId="10" borderId="60" xfId="0" applyFont="1" applyFill="1" applyBorder="1" applyAlignment="1" applyProtection="1">
      <alignment horizontal="center" vertical="center" wrapText="1"/>
    </xf>
    <xf numFmtId="0" fontId="15" fillId="10" borderId="39" xfId="0" applyFont="1" applyFill="1" applyBorder="1" applyAlignment="1" applyProtection="1">
      <alignment horizontal="center" vertical="center"/>
    </xf>
    <xf numFmtId="0" fontId="15" fillId="10" borderId="43" xfId="0" applyFont="1" applyFill="1" applyBorder="1" applyAlignment="1" applyProtection="1">
      <alignment horizontal="center" vertical="center"/>
    </xf>
    <xf numFmtId="0" fontId="18" fillId="10" borderId="48" xfId="0" applyFont="1" applyFill="1" applyBorder="1" applyAlignment="1" applyProtection="1">
      <alignment horizontal="center" vertical="center" wrapText="1"/>
    </xf>
    <xf numFmtId="0" fontId="18" fillId="10" borderId="34" xfId="0" applyFont="1" applyFill="1" applyBorder="1" applyAlignment="1" applyProtection="1">
      <alignment horizontal="center" vertical="center" wrapText="1"/>
    </xf>
    <xf numFmtId="0" fontId="18" fillId="10" borderId="42" xfId="0" applyFont="1" applyFill="1" applyBorder="1" applyAlignment="1" applyProtection="1">
      <alignment horizontal="center" vertical="center" wrapText="1"/>
    </xf>
    <xf numFmtId="0" fontId="18" fillId="10" borderId="57" xfId="0" applyFont="1" applyFill="1" applyBorder="1" applyAlignment="1" applyProtection="1">
      <alignment horizontal="center" vertical="center" wrapText="1"/>
    </xf>
    <xf numFmtId="0" fontId="18" fillId="10" borderId="45" xfId="0" applyFont="1" applyFill="1" applyBorder="1" applyAlignment="1" applyProtection="1">
      <alignment horizontal="center" vertical="center" wrapText="1"/>
    </xf>
    <xf numFmtId="0" fontId="18" fillId="10" borderId="44" xfId="0" applyFont="1" applyFill="1" applyBorder="1" applyAlignment="1" applyProtection="1">
      <alignment horizontal="center" vertical="center" wrapText="1"/>
    </xf>
    <xf numFmtId="0" fontId="6" fillId="0" borderId="5" xfId="0" applyFont="1" applyBorder="1" applyAlignment="1" applyProtection="1">
      <alignment horizontal="left" vertical="center" wrapText="1"/>
    </xf>
    <xf numFmtId="38" fontId="10" fillId="13" borderId="15" xfId="1" applyFont="1" applyFill="1" applyBorder="1" applyAlignment="1" applyProtection="1">
      <alignment horizontal="center" vertical="center" wrapText="1"/>
    </xf>
    <xf numFmtId="38" fontId="10" fillId="13" borderId="13" xfId="1" applyFont="1" applyFill="1" applyBorder="1" applyAlignment="1" applyProtection="1">
      <alignment horizontal="center" vertical="center" wrapText="1"/>
    </xf>
    <xf numFmtId="38" fontId="10" fillId="13" borderId="14" xfId="1"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15" fillId="13" borderId="5" xfId="0" applyFont="1" applyFill="1" applyBorder="1" applyAlignment="1" applyProtection="1">
      <alignment horizontal="center" vertical="center"/>
    </xf>
    <xf numFmtId="0" fontId="15" fillId="13" borderId="0" xfId="0" applyFont="1" applyFill="1" applyBorder="1" applyAlignment="1" applyProtection="1">
      <alignment horizontal="center" vertical="center"/>
    </xf>
    <xf numFmtId="0" fontId="15" fillId="13" borderId="7" xfId="0" applyFont="1" applyFill="1" applyBorder="1" applyAlignment="1" applyProtection="1">
      <alignment horizontal="center" vertical="center"/>
    </xf>
    <xf numFmtId="177" fontId="9" fillId="2" borderId="7" xfId="0" applyNumberFormat="1" applyFont="1" applyFill="1" applyBorder="1" applyAlignment="1" applyProtection="1">
      <alignment horizontal="center" vertical="center"/>
    </xf>
    <xf numFmtId="0" fontId="10" fillId="0" borderId="9"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13" borderId="8" xfId="0" applyFont="1" applyFill="1" applyBorder="1" applyAlignment="1" applyProtection="1">
      <alignment horizontal="center" vertical="center" wrapText="1"/>
    </xf>
    <xf numFmtId="0" fontId="10" fillId="13" borderId="1"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176" fontId="5" fillId="12" borderId="3" xfId="0" applyNumberFormat="1" applyFont="1" applyFill="1" applyBorder="1" applyAlignment="1" applyProtection="1">
      <alignment horizontal="center" vertical="center"/>
    </xf>
    <xf numFmtId="176" fontId="5" fillId="12" borderId="2" xfId="0" applyNumberFormat="1" applyFont="1" applyFill="1" applyBorder="1" applyAlignment="1" applyProtection="1">
      <alignment horizontal="center" vertical="center"/>
    </xf>
    <xf numFmtId="176" fontId="5" fillId="12" borderId="4" xfId="0" applyNumberFormat="1" applyFont="1" applyFill="1" applyBorder="1" applyAlignment="1" applyProtection="1">
      <alignment horizontal="center" vertical="center"/>
    </xf>
    <xf numFmtId="176" fontId="5" fillId="12" borderId="8" xfId="0" applyNumberFormat="1" applyFont="1" applyFill="1" applyBorder="1" applyAlignment="1" applyProtection="1">
      <alignment horizontal="center" vertical="center"/>
    </xf>
    <xf numFmtId="176" fontId="5" fillId="12" borderId="1" xfId="0" applyNumberFormat="1" applyFont="1" applyFill="1" applyBorder="1" applyAlignment="1" applyProtection="1">
      <alignment horizontal="center" vertical="center"/>
    </xf>
    <xf numFmtId="176" fontId="5" fillId="12" borderId="6" xfId="0" applyNumberFormat="1" applyFont="1" applyFill="1" applyBorder="1" applyAlignment="1" applyProtection="1">
      <alignment horizontal="center" vertical="center"/>
    </xf>
    <xf numFmtId="0" fontId="6" fillId="0" borderId="10" xfId="0" applyFont="1" applyBorder="1" applyAlignment="1" applyProtection="1">
      <alignment horizontal="center" vertical="center" wrapText="1"/>
    </xf>
    <xf numFmtId="0" fontId="9" fillId="0" borderId="7" xfId="0" applyFont="1" applyBorder="1" applyAlignment="1" applyProtection="1">
      <alignment horizontal="left" vertical="center" wrapText="1"/>
    </xf>
    <xf numFmtId="0" fontId="9" fillId="0" borderId="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176" fontId="9" fillId="2" borderId="4" xfId="0" applyNumberFormat="1" applyFont="1" applyFill="1" applyBorder="1" applyAlignment="1" applyProtection="1">
      <alignment horizontal="center" vertical="center"/>
    </xf>
    <xf numFmtId="176" fontId="9" fillId="2" borderId="7" xfId="0" applyNumberFormat="1" applyFont="1" applyFill="1" applyBorder="1" applyAlignment="1" applyProtection="1">
      <alignment horizontal="center" vertical="center"/>
    </xf>
    <xf numFmtId="176" fontId="9" fillId="2" borderId="6" xfId="0" applyNumberFormat="1" applyFont="1" applyFill="1" applyBorder="1" applyAlignment="1" applyProtection="1">
      <alignment horizontal="center" vertical="center"/>
    </xf>
    <xf numFmtId="0" fontId="9" fillId="0" borderId="42"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12" borderId="3" xfId="0" applyFont="1" applyFill="1" applyBorder="1" applyAlignment="1" applyProtection="1">
      <alignment horizontal="center" vertical="center"/>
    </xf>
    <xf numFmtId="0" fontId="9" fillId="12" borderId="4" xfId="0" applyFont="1" applyFill="1" applyBorder="1" applyAlignment="1" applyProtection="1">
      <alignment horizontal="center" vertical="center"/>
    </xf>
    <xf numFmtId="0" fontId="9" fillId="12" borderId="8" xfId="0" applyFont="1" applyFill="1" applyBorder="1" applyAlignment="1" applyProtection="1">
      <alignment horizontal="center" vertical="center"/>
    </xf>
    <xf numFmtId="0" fontId="9" fillId="12" borderId="6" xfId="0" applyFont="1" applyFill="1" applyBorder="1" applyAlignment="1" applyProtection="1">
      <alignment horizontal="center" vertical="center"/>
    </xf>
    <xf numFmtId="0" fontId="24" fillId="13" borderId="31" xfId="0" applyFont="1" applyFill="1" applyBorder="1" applyAlignment="1" applyProtection="1">
      <alignment horizontal="center" vertical="center"/>
    </xf>
    <xf numFmtId="0" fontId="24" fillId="13" borderId="32" xfId="0" applyFont="1" applyFill="1" applyBorder="1" applyAlignment="1" applyProtection="1">
      <alignment horizontal="center" vertical="center"/>
    </xf>
    <xf numFmtId="0" fontId="24" fillId="13" borderId="33" xfId="0" applyFont="1" applyFill="1" applyBorder="1" applyAlignment="1" applyProtection="1">
      <alignment horizontal="center" vertical="center"/>
    </xf>
    <xf numFmtId="0" fontId="9" fillId="12" borderId="34" xfId="0" applyFont="1" applyFill="1" applyBorder="1" applyAlignment="1" applyProtection="1">
      <alignment horizontal="center" vertical="center" wrapText="1"/>
    </xf>
    <xf numFmtId="0" fontId="24" fillId="0" borderId="15" xfId="0" applyFont="1" applyBorder="1" applyAlignment="1" applyProtection="1">
      <alignment horizontal="left" vertical="center" wrapText="1"/>
    </xf>
    <xf numFmtId="0" fontId="24" fillId="0" borderId="13" xfId="0" applyFont="1" applyBorder="1" applyAlignment="1" applyProtection="1">
      <alignment horizontal="left" vertical="center" wrapText="1"/>
    </xf>
    <xf numFmtId="0" fontId="24" fillId="0" borderId="14" xfId="0" applyFont="1" applyBorder="1" applyAlignment="1" applyProtection="1">
      <alignment horizontal="left" vertical="center" wrapText="1"/>
    </xf>
    <xf numFmtId="0" fontId="9" fillId="0" borderId="0" xfId="0" applyFont="1" applyAlignment="1" applyProtection="1">
      <alignment horizontal="left" vertical="center" wrapText="1"/>
    </xf>
    <xf numFmtId="0" fontId="24" fillId="0" borderId="32"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15" xfId="0" applyFont="1" applyBorder="1" applyAlignment="1" applyProtection="1">
      <alignment horizontal="left" vertical="center"/>
    </xf>
    <xf numFmtId="0" fontId="24" fillId="0" borderId="13" xfId="0" applyFont="1" applyBorder="1" applyAlignment="1" applyProtection="1">
      <alignment horizontal="left" vertical="center"/>
    </xf>
    <xf numFmtId="0" fontId="9" fillId="11" borderId="53" xfId="0" applyFont="1" applyFill="1" applyBorder="1" applyAlignment="1" applyProtection="1">
      <alignment horizontal="center" vertical="center" wrapText="1"/>
      <protection locked="0"/>
    </xf>
    <xf numFmtId="0" fontId="9" fillId="11" borderId="73" xfId="0" applyFont="1" applyFill="1" applyBorder="1" applyAlignment="1" applyProtection="1">
      <alignment horizontal="center" vertical="center" wrapText="1"/>
      <protection locked="0"/>
    </xf>
    <xf numFmtId="0" fontId="9" fillId="11" borderId="54" xfId="0" applyFont="1" applyFill="1" applyBorder="1" applyAlignment="1" applyProtection="1">
      <alignment horizontal="center" vertical="center" wrapText="1"/>
      <protection locked="0"/>
    </xf>
    <xf numFmtId="38" fontId="10" fillId="12" borderId="9" xfId="1" applyFont="1" applyFill="1" applyBorder="1" applyAlignment="1" applyProtection="1">
      <alignment horizontal="center" vertical="center" wrapText="1"/>
    </xf>
    <xf numFmtId="38" fontId="10" fillId="12" borderId="3" xfId="1" applyFont="1" applyFill="1" applyBorder="1" applyAlignment="1" applyProtection="1">
      <alignment horizontal="center" vertical="center" wrapText="1"/>
    </xf>
    <xf numFmtId="38" fontId="10" fillId="12" borderId="12" xfId="1" applyFont="1" applyFill="1" applyBorder="1" applyAlignment="1" applyProtection="1">
      <alignment horizontal="center" vertical="center" wrapText="1"/>
    </xf>
    <xf numFmtId="38" fontId="10" fillId="12" borderId="75" xfId="1" applyFont="1" applyFill="1" applyBorder="1" applyAlignment="1" applyProtection="1">
      <alignment horizontal="center" vertical="center" wrapText="1"/>
    </xf>
    <xf numFmtId="38" fontId="10" fillId="12" borderId="76" xfId="1" applyFont="1" applyFill="1" applyBorder="1" applyAlignment="1" applyProtection="1">
      <alignment horizontal="center" vertical="center" wrapText="1"/>
    </xf>
    <xf numFmtId="38" fontId="10" fillId="12" borderId="19" xfId="1" applyFont="1" applyFill="1" applyBorder="1" applyAlignment="1" applyProtection="1">
      <alignment horizontal="center" vertical="center" wrapText="1"/>
    </xf>
    <xf numFmtId="38" fontId="10" fillId="12" borderId="77" xfId="1" applyFont="1" applyFill="1" applyBorder="1" applyAlignment="1" applyProtection="1">
      <alignment horizontal="center" vertical="center" wrapText="1"/>
    </xf>
    <xf numFmtId="0" fontId="24" fillId="12" borderId="31" xfId="0" applyFont="1" applyFill="1" applyBorder="1" applyAlignment="1" applyProtection="1">
      <alignment horizontal="center" vertical="center"/>
    </xf>
    <xf numFmtId="0" fontId="24" fillId="12" borderId="32" xfId="0" applyFont="1" applyFill="1" applyBorder="1" applyAlignment="1" applyProtection="1">
      <alignment horizontal="center" vertical="center"/>
    </xf>
    <xf numFmtId="0" fontId="24" fillId="12" borderId="33" xfId="0" applyFont="1" applyFill="1" applyBorder="1" applyAlignment="1" applyProtection="1">
      <alignment horizontal="center" vertical="center"/>
    </xf>
    <xf numFmtId="0" fontId="6" fillId="0" borderId="51"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180" fontId="9" fillId="2" borderId="9" xfId="0" applyNumberFormat="1" applyFont="1" applyFill="1" applyBorder="1" applyAlignment="1" applyProtection="1">
      <alignment horizontal="center" vertical="center"/>
    </xf>
    <xf numFmtId="180" fontId="9" fillId="2" borderId="11" xfId="0" applyNumberFormat="1" applyFont="1" applyFill="1" applyBorder="1" applyAlignment="1" applyProtection="1">
      <alignment horizontal="center" vertical="center"/>
    </xf>
    <xf numFmtId="180" fontId="9" fillId="2" borderId="10" xfId="0" applyNumberFormat="1" applyFont="1" applyFill="1" applyBorder="1" applyAlignment="1" applyProtection="1">
      <alignment horizontal="center" vertical="center"/>
    </xf>
    <xf numFmtId="0" fontId="9" fillId="11" borderId="3"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center" vertical="center" wrapText="1"/>
      <protection locked="0"/>
    </xf>
    <xf numFmtId="0" fontId="9" fillId="11" borderId="4"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9"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9" fillId="0" borderId="46" xfId="0" applyFont="1" applyFill="1" applyBorder="1" applyAlignment="1" applyProtection="1">
      <alignment horizontal="center" vertical="center" wrapText="1"/>
    </xf>
    <xf numFmtId="0" fontId="9" fillId="0" borderId="15" xfId="0" applyFont="1" applyBorder="1" applyAlignment="1" applyProtection="1">
      <alignment horizontal="left" vertical="center"/>
    </xf>
    <xf numFmtId="0" fontId="9" fillId="0" borderId="14" xfId="0" applyFont="1" applyBorder="1" applyAlignment="1" applyProtection="1">
      <alignment horizontal="left" vertical="center"/>
    </xf>
    <xf numFmtId="0" fontId="10" fillId="12" borderId="5" xfId="0" applyFont="1" applyFill="1" applyBorder="1" applyAlignment="1" applyProtection="1">
      <alignment horizontal="center" vertical="center"/>
    </xf>
    <xf numFmtId="0" fontId="10" fillId="12" borderId="0" xfId="0" applyFont="1" applyFill="1" applyAlignment="1" applyProtection="1">
      <alignment horizontal="center" vertical="center"/>
    </xf>
    <xf numFmtId="0" fontId="10" fillId="12" borderId="7" xfId="0" applyFont="1" applyFill="1" applyBorder="1" applyAlignment="1" applyProtection="1">
      <alignment horizontal="center" vertical="center"/>
    </xf>
    <xf numFmtId="0" fontId="10" fillId="0" borderId="12" xfId="0" applyFont="1" applyBorder="1" applyAlignment="1" applyProtection="1">
      <alignment horizontal="center" vertical="center" wrapText="1"/>
    </xf>
    <xf numFmtId="0" fontId="15" fillId="12" borderId="10" xfId="0" applyFont="1" applyFill="1" applyBorder="1" applyAlignment="1" applyProtection="1">
      <alignment horizontal="center" vertical="center" wrapText="1"/>
    </xf>
    <xf numFmtId="0" fontId="15" fillId="12" borderId="10" xfId="0" applyFont="1" applyFill="1" applyBorder="1" applyAlignment="1" applyProtection="1">
      <alignment horizontal="center" vertical="center"/>
    </xf>
    <xf numFmtId="0" fontId="15" fillId="0" borderId="5" xfId="0" applyFont="1" applyBorder="1" applyAlignment="1" applyProtection="1">
      <alignment horizontal="left" vertical="center"/>
    </xf>
    <xf numFmtId="0" fontId="9" fillId="0" borderId="35" xfId="0" applyFont="1" applyFill="1" applyBorder="1" applyAlignment="1" applyProtection="1">
      <alignment horizontal="center" vertical="center"/>
    </xf>
    <xf numFmtId="0" fontId="13" fillId="0" borderId="4"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40" fillId="5" borderId="0" xfId="0" applyFont="1" applyFill="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41" fillId="5" borderId="5" xfId="0" applyFont="1" applyFill="1" applyBorder="1" applyAlignment="1" applyProtection="1">
      <alignment horizontal="right" vertical="center"/>
    </xf>
    <xf numFmtId="0" fontId="41" fillId="5" borderId="0" xfId="0" applyFont="1" applyFill="1" applyBorder="1" applyAlignment="1" applyProtection="1">
      <alignment horizontal="right" vertical="center"/>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 xfId="0" applyFont="1" applyBorder="1" applyAlignment="1">
      <alignment horizontal="center" vertical="center"/>
    </xf>
    <xf numFmtId="0" fontId="53" fillId="0" borderId="84" xfId="0" applyFont="1" applyBorder="1" applyAlignment="1">
      <alignment horizontal="center" vertical="center" wrapText="1"/>
    </xf>
    <xf numFmtId="0" fontId="53" fillId="0" borderId="58" xfId="0" applyFont="1" applyBorder="1" applyAlignment="1">
      <alignment horizontal="center" vertical="center" wrapText="1"/>
    </xf>
    <xf numFmtId="0" fontId="53" fillId="0" borderId="85" xfId="0" applyFont="1" applyBorder="1" applyAlignment="1">
      <alignment horizontal="center" vertical="center" wrapText="1"/>
    </xf>
    <xf numFmtId="0" fontId="53" fillId="0" borderId="83" xfId="0" applyFont="1" applyBorder="1" applyAlignment="1">
      <alignment horizontal="center" vertical="center"/>
    </xf>
    <xf numFmtId="0" fontId="53" fillId="0" borderId="84" xfId="0" applyFont="1" applyBorder="1" applyAlignment="1">
      <alignment horizontal="center" vertical="center"/>
    </xf>
    <xf numFmtId="0" fontId="53" fillId="0" borderId="81" xfId="0" applyFont="1" applyBorder="1" applyAlignment="1">
      <alignment horizontal="center" vertical="center"/>
    </xf>
    <xf numFmtId="0" fontId="53" fillId="0" borderId="72" xfId="0" applyFont="1" applyBorder="1" applyAlignment="1">
      <alignment horizontal="center" vertical="center"/>
    </xf>
    <xf numFmtId="0" fontId="58" fillId="0" borderId="0" xfId="0" applyFont="1" applyAlignment="1">
      <alignment horizontal="center" vertical="center"/>
    </xf>
    <xf numFmtId="0" fontId="58" fillId="0" borderId="0" xfId="0" applyFont="1" applyBorder="1" applyAlignment="1">
      <alignment horizontal="center" vertical="center"/>
    </xf>
  </cellXfs>
  <cellStyles count="2">
    <cellStyle name="桁区切り" xfId="1" builtinId="6"/>
    <cellStyle name="標準" xfId="0" builtinId="0"/>
  </cellStyles>
  <dxfs count="103">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0070C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0070C0"/>
      </font>
    </dxf>
    <dxf>
      <font>
        <b/>
        <i val="0"/>
        <color rgb="FFFF0000"/>
      </font>
    </dxf>
    <dxf>
      <font>
        <b/>
        <i val="0"/>
        <color rgb="FF0070C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b/>
        <i val="0"/>
        <color rgb="FF0070C0"/>
      </font>
    </dxf>
    <dxf>
      <font>
        <b/>
        <i val="0"/>
        <color rgb="FFFF0000"/>
      </font>
    </dxf>
    <dxf>
      <font>
        <color rgb="FF0070C0"/>
      </font>
    </dxf>
    <dxf>
      <font>
        <color rgb="FFFF0000"/>
      </font>
    </dxf>
    <dxf>
      <font>
        <color rgb="FF0070C0"/>
      </font>
    </dxf>
    <dxf>
      <font>
        <color rgb="FFFF0000"/>
      </font>
    </dxf>
    <dxf>
      <font>
        <color rgb="FF0070C0"/>
      </font>
    </dxf>
    <dxf>
      <font>
        <color rgb="FFFF0000"/>
      </font>
    </dxf>
    <dxf>
      <font>
        <b/>
        <i val="0"/>
        <color rgb="FF0070C0"/>
      </font>
    </dxf>
    <dxf>
      <font>
        <b/>
        <i val="0"/>
        <color rgb="FFFF0000"/>
      </font>
    </dxf>
    <dxf>
      <font>
        <color rgb="FF0070C0"/>
      </font>
    </dxf>
    <dxf>
      <font>
        <color rgb="FFFF0000"/>
      </font>
    </dxf>
    <dxf>
      <font>
        <b/>
        <i val="0"/>
        <color rgb="FF0070C0"/>
      </font>
    </dxf>
    <dxf>
      <font>
        <color rgb="FFFF0000"/>
      </font>
    </dxf>
    <dxf>
      <font>
        <color theme="3"/>
      </font>
    </dxf>
    <dxf>
      <font>
        <color rgb="FF0070C0"/>
      </font>
    </dxf>
    <dxf>
      <font>
        <color rgb="FFFF0000"/>
      </font>
    </dxf>
    <dxf>
      <font>
        <color rgb="FFFF0000"/>
      </font>
    </dxf>
    <dxf>
      <font>
        <color rgb="FF0070C0"/>
      </font>
    </dxf>
    <dxf>
      <font>
        <b/>
        <i val="0"/>
        <color rgb="FFFF0000"/>
      </font>
    </dxf>
    <dxf>
      <font>
        <b/>
        <i val="0"/>
        <color rgb="FF0070C0"/>
      </font>
    </dxf>
    <dxf>
      <font>
        <b/>
        <i val="0"/>
        <color rgb="FFFF0000"/>
      </font>
    </dxf>
    <dxf>
      <font>
        <b/>
        <i val="0"/>
        <color rgb="FF0070C0"/>
      </font>
    </dxf>
    <dxf>
      <font>
        <color rgb="FFFF0000"/>
      </font>
    </dxf>
    <dxf>
      <font>
        <color rgb="FF0070C0"/>
      </font>
    </dxf>
    <dxf>
      <font>
        <b/>
        <i val="0"/>
        <color rgb="FFFF0000"/>
      </font>
    </dxf>
    <dxf>
      <font>
        <b/>
        <i val="0"/>
        <color rgb="FF0070C0"/>
      </font>
    </dxf>
    <dxf>
      <font>
        <b/>
        <i val="0"/>
        <color rgb="FFFF0000"/>
      </font>
    </dxf>
    <dxf>
      <font>
        <b/>
        <i val="0"/>
        <color rgb="FF0070C0"/>
      </font>
    </dxf>
    <dxf>
      <font>
        <b/>
        <i val="0"/>
        <color rgb="FF0070C0"/>
      </font>
    </dxf>
    <dxf>
      <font>
        <b/>
        <i val="0"/>
        <color rgb="FFFF0000"/>
      </font>
    </dxf>
    <dxf>
      <font>
        <color rgb="FF0070C0"/>
      </font>
    </dxf>
    <dxf>
      <font>
        <color rgb="FFFF0000"/>
      </font>
      <numFmt numFmtId="0" formatCode="General"/>
    </dxf>
    <dxf>
      <font>
        <color rgb="FF0070C0"/>
      </font>
    </dxf>
    <dxf>
      <font>
        <color rgb="FFFF0000"/>
      </font>
    </dxf>
    <dxf>
      <font>
        <color rgb="FF0070C0"/>
      </font>
    </dxf>
    <dxf>
      <font>
        <color rgb="FFFF0000"/>
      </font>
      <numFmt numFmtId="0" formatCode="General"/>
    </dxf>
    <dxf>
      <font>
        <b/>
        <i val="0"/>
        <color rgb="FF0070C0"/>
      </font>
    </dxf>
    <dxf>
      <font>
        <b/>
        <i val="0"/>
        <color rgb="FFFF0000"/>
      </font>
    </dxf>
    <dxf>
      <font>
        <b/>
        <i val="0"/>
        <color rgb="FF0070C0"/>
      </font>
    </dxf>
    <dxf>
      <font>
        <b/>
        <i val="0"/>
        <color rgb="FFFF0000"/>
      </font>
    </dxf>
    <dxf>
      <font>
        <color rgb="FF0070C0"/>
      </font>
    </dxf>
    <dxf>
      <font>
        <color rgb="FFFF0000"/>
      </font>
    </dxf>
    <dxf>
      <font>
        <color rgb="FF0070C0"/>
      </font>
    </dxf>
    <dxf>
      <font>
        <color rgb="FFFF0000"/>
      </font>
    </dxf>
    <dxf>
      <font>
        <color rgb="FFFF0000"/>
      </font>
    </dxf>
    <dxf>
      <font>
        <color rgb="FF0070C0"/>
      </font>
    </dxf>
  </dxfs>
  <tableStyles count="0" defaultTableStyle="TableStyleMedium2" defaultPivotStyle="PivotStyleLight16"/>
  <colors>
    <mruColors>
      <color rgb="FF5CB7CC"/>
      <color rgb="FFFFB329"/>
      <color rgb="FFFFCE75"/>
      <color rgb="FFFFDB9B"/>
      <color rgb="FFFFEAC5"/>
      <color rgb="FFFFF6E5"/>
      <color rgb="FFEFE7FF"/>
      <color rgb="FFF5E7FF"/>
      <color rgb="FFFFCCFF"/>
      <color rgb="FF79D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59698059958669"/>
          <c:y val="0.10733230002251135"/>
          <c:w val="0.49087993137650549"/>
          <c:h val="0.80845212069421768"/>
        </c:manualLayout>
      </c:layout>
      <c:radarChart>
        <c:radarStyle val="filled"/>
        <c:varyColors val="0"/>
        <c:ser>
          <c:idx val="0"/>
          <c:order val="0"/>
          <c:tx>
            <c:v>均等・活躍⑲～㉜</c:v>
          </c:tx>
          <c:spPr>
            <a:solidFill>
              <a:srgbClr val="FF99CC"/>
            </a:solidFill>
            <a:ln w="63500" cap="rnd">
              <a:solidFill>
                <a:srgbClr val="FF99CC"/>
              </a:solidFill>
            </a:ln>
          </c:spPr>
          <c:cat>
            <c:strRef>
              <c:f>計算シート!$F$37:$F$68</c:f>
              <c:strCache>
                <c:ptCount val="32"/>
                <c:pt idx="0">
                  <c:v>㉜課長相当職以上比率</c:v>
                </c:pt>
                <c:pt idx="1">
                  <c:v>㉛係長相当職比率</c:v>
                </c:pt>
                <c:pt idx="2">
                  <c:v>㉚女性管理職登用目標設定</c:v>
                </c:pt>
                <c:pt idx="3">
                  <c:v>㉙女性活躍推進体制</c:v>
                </c:pt>
                <c:pt idx="4">
                  <c:v>㉘経営者主導の取組</c:v>
                </c:pt>
                <c:pt idx="5">
                  <c:v>㉗研修への参加</c:v>
                </c:pt>
                <c:pt idx="6">
                  <c:v>㉖評価制度</c:v>
                </c:pt>
                <c:pt idx="7">
                  <c:v>㉕積極的配置</c:v>
                </c:pt>
                <c:pt idx="8">
                  <c:v>㉔事務職比率</c:v>
                </c:pt>
                <c:pt idx="9">
                  <c:v>㉓正規従業員転換制度</c:v>
                </c:pt>
                <c:pt idx="10">
                  <c:v>㉒再雇用制度</c:v>
                </c:pt>
                <c:pt idx="11">
                  <c:v>㉑採用時女性比率</c:v>
                </c:pt>
                <c:pt idx="12">
                  <c:v>⑳平均賃の差異</c:v>
                </c:pt>
                <c:pt idx="13">
                  <c:v>⑲女性正規従業員比率</c:v>
                </c:pt>
                <c:pt idx="14">
                  <c:v>⑱イクボス宣言</c:v>
                </c:pt>
                <c:pt idx="15">
                  <c:v>⑰ＷＬＢ企業登録</c:v>
                </c:pt>
                <c:pt idx="16">
                  <c:v>⑯働きやすい職場づくり</c:v>
                </c:pt>
                <c:pt idx="17">
                  <c:v>⑮所定外労働の縮減</c:v>
                </c:pt>
                <c:pt idx="18">
                  <c:v>⑭その他有給休暇</c:v>
                </c:pt>
                <c:pt idx="19">
                  <c:v>⑬半日、時間単位の年次有給休暇</c:v>
                </c:pt>
                <c:pt idx="20">
                  <c:v>⑫年次有給休暇取得率</c:v>
                </c:pt>
                <c:pt idx="21">
                  <c:v>⑪所定外労働時間</c:v>
                </c:pt>
                <c:pt idx="22">
                  <c:v>⑩柔軟な働き方</c:v>
                </c:pt>
                <c:pt idx="23">
                  <c:v>⑨育休復帰の不安解消の取組</c:v>
                </c:pt>
                <c:pt idx="24">
                  <c:v>⑧フレックスタイム制度等</c:v>
                </c:pt>
                <c:pt idx="25">
                  <c:v>⑦短時間勤務、所定外労働免除</c:v>
                </c:pt>
                <c:pt idx="26">
                  <c:v>⑥法を超える育児休業制度等</c:v>
                </c:pt>
                <c:pt idx="27">
                  <c:v>⑤育休からの復帰</c:v>
                </c:pt>
                <c:pt idx="28">
                  <c:v>④女性育休取得</c:v>
                </c:pt>
                <c:pt idx="29">
                  <c:v>③男性育休取得</c:v>
                </c:pt>
                <c:pt idx="30">
                  <c:v>②女性平均勤続年数</c:v>
                </c:pt>
                <c:pt idx="31">
                  <c:v>①平均勤続年数</c:v>
                </c:pt>
              </c:strCache>
            </c:strRef>
          </c:cat>
          <c:val>
            <c:numRef>
              <c:f>計算シート!$G$37:$G$68</c:f>
              <c:numCache>
                <c:formatCode>General</c:formatCode>
                <c:ptCount val="3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31">
                  <c:v>1</c:v>
                </c:pt>
              </c:numCache>
            </c:numRef>
          </c:val>
        </c:ser>
        <c:ser>
          <c:idx val="1"/>
          <c:order val="1"/>
          <c:tx>
            <c:v>定着・両立➀～⑱</c:v>
          </c:tx>
          <c:spPr>
            <a:solidFill>
              <a:schemeClr val="accent1"/>
            </a:solidFill>
            <a:ln w="63500">
              <a:solidFill>
                <a:schemeClr val="accent1"/>
              </a:solidFill>
            </a:ln>
          </c:spPr>
          <c:cat>
            <c:strRef>
              <c:f>計算シート!$F$37:$F$68</c:f>
              <c:strCache>
                <c:ptCount val="32"/>
                <c:pt idx="0">
                  <c:v>㉜課長相当職以上比率</c:v>
                </c:pt>
                <c:pt idx="1">
                  <c:v>㉛係長相当職比率</c:v>
                </c:pt>
                <c:pt idx="2">
                  <c:v>㉚女性管理職登用目標設定</c:v>
                </c:pt>
                <c:pt idx="3">
                  <c:v>㉙女性活躍推進体制</c:v>
                </c:pt>
                <c:pt idx="4">
                  <c:v>㉘経営者主導の取組</c:v>
                </c:pt>
                <c:pt idx="5">
                  <c:v>㉗研修への参加</c:v>
                </c:pt>
                <c:pt idx="6">
                  <c:v>㉖評価制度</c:v>
                </c:pt>
                <c:pt idx="7">
                  <c:v>㉕積極的配置</c:v>
                </c:pt>
                <c:pt idx="8">
                  <c:v>㉔事務職比率</c:v>
                </c:pt>
                <c:pt idx="9">
                  <c:v>㉓正規従業員転換制度</c:v>
                </c:pt>
                <c:pt idx="10">
                  <c:v>㉒再雇用制度</c:v>
                </c:pt>
                <c:pt idx="11">
                  <c:v>㉑採用時女性比率</c:v>
                </c:pt>
                <c:pt idx="12">
                  <c:v>⑳平均賃の差異</c:v>
                </c:pt>
                <c:pt idx="13">
                  <c:v>⑲女性正規従業員比率</c:v>
                </c:pt>
                <c:pt idx="14">
                  <c:v>⑱イクボス宣言</c:v>
                </c:pt>
                <c:pt idx="15">
                  <c:v>⑰ＷＬＢ企業登録</c:v>
                </c:pt>
                <c:pt idx="16">
                  <c:v>⑯働きやすい職場づくり</c:v>
                </c:pt>
                <c:pt idx="17">
                  <c:v>⑮所定外労働の縮減</c:v>
                </c:pt>
                <c:pt idx="18">
                  <c:v>⑭その他有給休暇</c:v>
                </c:pt>
                <c:pt idx="19">
                  <c:v>⑬半日、時間単位の年次有給休暇</c:v>
                </c:pt>
                <c:pt idx="20">
                  <c:v>⑫年次有給休暇取得率</c:v>
                </c:pt>
                <c:pt idx="21">
                  <c:v>⑪所定外労働時間</c:v>
                </c:pt>
                <c:pt idx="22">
                  <c:v>⑩柔軟な働き方</c:v>
                </c:pt>
                <c:pt idx="23">
                  <c:v>⑨育休復帰の不安解消の取組</c:v>
                </c:pt>
                <c:pt idx="24">
                  <c:v>⑧フレックスタイム制度等</c:v>
                </c:pt>
                <c:pt idx="25">
                  <c:v>⑦短時間勤務、所定外労働免除</c:v>
                </c:pt>
                <c:pt idx="26">
                  <c:v>⑥法を超える育児休業制度等</c:v>
                </c:pt>
                <c:pt idx="27">
                  <c:v>⑤育休からの復帰</c:v>
                </c:pt>
                <c:pt idx="28">
                  <c:v>④女性育休取得</c:v>
                </c:pt>
                <c:pt idx="29">
                  <c:v>③男性育休取得</c:v>
                </c:pt>
                <c:pt idx="30">
                  <c:v>②女性平均勤続年数</c:v>
                </c:pt>
                <c:pt idx="31">
                  <c:v>①平均勤続年数</c:v>
                </c:pt>
              </c:strCache>
            </c:strRef>
          </c:cat>
          <c:val>
            <c:numRef>
              <c:f>計算シート!$H$37:$H$68</c:f>
              <c:numCache>
                <c:formatCode>General</c:formatCode>
                <c:ptCount val="32"/>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numCache>
            </c:numRef>
          </c:val>
        </c:ser>
        <c:ser>
          <c:idx val="3"/>
          <c:order val="3"/>
          <c:tx>
            <c:v>基準</c:v>
          </c:tx>
          <c:spPr>
            <a:noFill/>
            <a:ln w="38100">
              <a:solidFill>
                <a:srgbClr val="FF0000">
                  <a:alpha val="75000"/>
                </a:srgbClr>
              </a:solidFill>
              <a:prstDash val="solid"/>
            </a:ln>
          </c:spPr>
          <c:val>
            <c:numRef>
              <c:f>計算シート!$J$37:$J$68</c:f>
              <c:numCache>
                <c:formatCode>General</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er>
        <c:dLbls>
          <c:showLegendKey val="0"/>
          <c:showVal val="0"/>
          <c:showCatName val="0"/>
          <c:showSerName val="0"/>
          <c:showPercent val="0"/>
          <c:showBubbleSize val="0"/>
        </c:dLbls>
        <c:axId val="1916289504"/>
        <c:axId val="1916298208"/>
        <c:extLst>
          <c:ext xmlns:c15="http://schemas.microsoft.com/office/drawing/2012/chart" uri="{02D57815-91ED-43cb-92C2-25804820EDAC}">
            <c15:filteredRadarSeries>
              <c15:ser>
                <c:idx val="2"/>
                <c:order val="2"/>
                <c:spPr>
                  <a:solidFill>
                    <a:srgbClr val="FF99CC"/>
                  </a:solidFill>
                </c:spPr>
                <c:cat>
                  <c:strRef>
                    <c:extLst>
                      <c:ext uri="{02D57815-91ED-43cb-92C2-25804820EDAC}">
                        <c15:formulaRef>
                          <c15:sqref>計算シート!$F$37:$F$68</c15:sqref>
                        </c15:formulaRef>
                      </c:ext>
                    </c:extLst>
                    <c:strCache>
                      <c:ptCount val="32"/>
                      <c:pt idx="0">
                        <c:v>㉜課長相当職以上比率</c:v>
                      </c:pt>
                      <c:pt idx="1">
                        <c:v>㉛係長相当職比率</c:v>
                      </c:pt>
                      <c:pt idx="2">
                        <c:v>㉚女性管理職登用目標設定</c:v>
                      </c:pt>
                      <c:pt idx="3">
                        <c:v>㉙女性活躍推進体制</c:v>
                      </c:pt>
                      <c:pt idx="4">
                        <c:v>㉘経営者主導の取組</c:v>
                      </c:pt>
                      <c:pt idx="5">
                        <c:v>㉗研修への参加</c:v>
                      </c:pt>
                      <c:pt idx="6">
                        <c:v>㉖評価制度</c:v>
                      </c:pt>
                      <c:pt idx="7">
                        <c:v>㉕積極的配置</c:v>
                      </c:pt>
                      <c:pt idx="8">
                        <c:v>㉔事務職比率</c:v>
                      </c:pt>
                      <c:pt idx="9">
                        <c:v>㉓正規従業員転換制度</c:v>
                      </c:pt>
                      <c:pt idx="10">
                        <c:v>㉒再雇用制度</c:v>
                      </c:pt>
                      <c:pt idx="11">
                        <c:v>㉑採用時女性比率</c:v>
                      </c:pt>
                      <c:pt idx="12">
                        <c:v>⑳平均賃の差異</c:v>
                      </c:pt>
                      <c:pt idx="13">
                        <c:v>⑲女性正規従業員比率</c:v>
                      </c:pt>
                      <c:pt idx="14">
                        <c:v>⑱イクボス宣言</c:v>
                      </c:pt>
                      <c:pt idx="15">
                        <c:v>⑰ＷＬＢ企業登録</c:v>
                      </c:pt>
                      <c:pt idx="16">
                        <c:v>⑯働きやすい職場づくり</c:v>
                      </c:pt>
                      <c:pt idx="17">
                        <c:v>⑮所定外労働の縮減</c:v>
                      </c:pt>
                      <c:pt idx="18">
                        <c:v>⑭その他有給休暇</c:v>
                      </c:pt>
                      <c:pt idx="19">
                        <c:v>⑬半日、時間単位の年次有給休暇</c:v>
                      </c:pt>
                      <c:pt idx="20">
                        <c:v>⑫年次有給休暇取得率</c:v>
                      </c:pt>
                      <c:pt idx="21">
                        <c:v>⑪所定外労働時間</c:v>
                      </c:pt>
                      <c:pt idx="22">
                        <c:v>⑩柔軟な働き方</c:v>
                      </c:pt>
                      <c:pt idx="23">
                        <c:v>⑨育休復帰の不安解消の取組</c:v>
                      </c:pt>
                      <c:pt idx="24">
                        <c:v>⑧フレックスタイム制度等</c:v>
                      </c:pt>
                      <c:pt idx="25">
                        <c:v>⑦短時間勤務、所定外労働免除</c:v>
                      </c:pt>
                      <c:pt idx="26">
                        <c:v>⑥法を超える育児休業制度等</c:v>
                      </c:pt>
                      <c:pt idx="27">
                        <c:v>⑤育休からの復帰</c:v>
                      </c:pt>
                      <c:pt idx="28">
                        <c:v>④女性育休取得</c:v>
                      </c:pt>
                      <c:pt idx="29">
                        <c:v>③男性育休取得</c:v>
                      </c:pt>
                      <c:pt idx="30">
                        <c:v>②女性平均勤続年数</c:v>
                      </c:pt>
                      <c:pt idx="31">
                        <c:v>①平均勤続年数</c:v>
                      </c:pt>
                    </c:strCache>
                  </c:strRef>
                </c:cat>
                <c:val>
                  <c:numRef>
                    <c:extLst>
                      <c:ext uri="{02D57815-91ED-43cb-92C2-25804820EDAC}">
                        <c15:formulaRef>
                          <c15:sqref>計算シート!$I$37:$I$68</c15:sqref>
                        </c15:formulaRef>
                      </c:ext>
                    </c:extLst>
                    <c:numCache>
                      <c:formatCode>General</c:formatCode>
                      <c:ptCount val="32"/>
                      <c:pt idx="0">
                        <c:v>1</c:v>
                      </c:pt>
                      <c:pt idx="13">
                        <c:v>1</c:v>
                      </c:pt>
                      <c:pt idx="14">
                        <c:v>1</c:v>
                      </c:pt>
                      <c:pt idx="31">
                        <c:v>1</c:v>
                      </c:pt>
                    </c:numCache>
                  </c:numRef>
                </c:val>
              </c15:ser>
            </c15:filteredRadarSeries>
          </c:ext>
        </c:extLst>
      </c:radarChart>
      <c:catAx>
        <c:axId val="1916289504"/>
        <c:scaling>
          <c:orientation val="minMax"/>
        </c:scaling>
        <c:delete val="0"/>
        <c:axPos val="b"/>
        <c:majorGridlines/>
        <c:numFmt formatCode="General" sourceLinked="0"/>
        <c:majorTickMark val="out"/>
        <c:minorTickMark val="none"/>
        <c:tickLblPos val="nextTo"/>
        <c:spPr>
          <a:noFill/>
        </c:spPr>
        <c:txPr>
          <a:bodyPr rot="0"/>
          <a:lstStyle/>
          <a:p>
            <a:pPr>
              <a:defRPr sz="1200" kern="0" spc="0" baseline="0"/>
            </a:pPr>
            <a:endParaRPr lang="ja-JP"/>
          </a:p>
        </c:txPr>
        <c:crossAx val="1916298208"/>
        <c:crosses val="autoZero"/>
        <c:auto val="1"/>
        <c:lblAlgn val="ctr"/>
        <c:lblOffset val="100"/>
        <c:noMultiLvlLbl val="0"/>
      </c:catAx>
      <c:valAx>
        <c:axId val="1916298208"/>
        <c:scaling>
          <c:orientation val="minMax"/>
          <c:max val="5"/>
          <c:min val="1"/>
        </c:scaling>
        <c:delete val="0"/>
        <c:axPos val="l"/>
        <c:majorGridlines>
          <c:spPr>
            <a:ln>
              <a:solidFill>
                <a:schemeClr val="tx1">
                  <a:lumMod val="50000"/>
                  <a:lumOff val="50000"/>
                </a:schemeClr>
              </a:solidFill>
            </a:ln>
          </c:spPr>
        </c:majorGridlines>
        <c:numFmt formatCode="General" sourceLinked="1"/>
        <c:majorTickMark val="cross"/>
        <c:minorTickMark val="none"/>
        <c:tickLblPos val="nextTo"/>
        <c:spPr>
          <a:noFill/>
          <a:ln>
            <a:solidFill>
              <a:schemeClr val="tx1">
                <a:lumMod val="50000"/>
                <a:lumOff val="50000"/>
              </a:schemeClr>
            </a:solidFill>
            <a:prstDash val="sysDot"/>
          </a:ln>
        </c:spPr>
        <c:txPr>
          <a:bodyPr/>
          <a:lstStyle/>
          <a:p>
            <a:pPr>
              <a:defRPr sz="2000">
                <a:solidFill>
                  <a:schemeClr val="tx1"/>
                </a:solidFill>
              </a:defRPr>
            </a:pPr>
            <a:endParaRPr lang="ja-JP"/>
          </a:p>
        </c:txPr>
        <c:crossAx val="1916289504"/>
        <c:crosses val="autoZero"/>
        <c:crossBetween val="between"/>
        <c:majorUnit val="1"/>
        <c:minorUnit val="1"/>
      </c:valAx>
      <c:spPr>
        <a:ln>
          <a:bevel/>
        </a:ln>
      </c:spPr>
    </c:plotArea>
    <c:plotVisOnly val="1"/>
    <c:dispBlanksAs val="gap"/>
    <c:showDLblsOverMax val="0"/>
  </c:chart>
  <c:printSettings>
    <c:headerFooter/>
    <c:pageMargins b="0.75" l="0.7" r="0.7" t="0.75" header="0.3" footer="0.3"/>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357467</xdr:colOff>
      <xdr:row>0</xdr:row>
      <xdr:rowOff>436466</xdr:rowOff>
    </xdr:from>
    <xdr:to>
      <xdr:col>12</xdr:col>
      <xdr:colOff>534521</xdr:colOff>
      <xdr:row>2</xdr:row>
      <xdr:rowOff>840441</xdr:rowOff>
    </xdr:to>
    <xdr:sp macro="" textlink="">
      <xdr:nvSpPr>
        <xdr:cNvPr id="2" name="テキスト ボックス 1"/>
        <xdr:cNvSpPr txBox="1"/>
      </xdr:nvSpPr>
      <xdr:spPr>
        <a:xfrm>
          <a:off x="357467" y="436466"/>
          <a:ext cx="10295966" cy="1726269"/>
        </a:xfrm>
        <a:prstGeom prst="rect">
          <a:avLst/>
        </a:prstGeom>
        <a:solidFill>
          <a:srgbClr val="FEFEAC"/>
        </a:solidFill>
        <a:ln w="158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入力方法</a:t>
          </a:r>
          <a:r>
            <a:rPr lang="en-US" altLang="ja-JP" sz="1200" b="1" i="0" u="none" strike="noStrike">
              <a:solidFill>
                <a:schemeClr val="dk1"/>
              </a:solidFill>
              <a:effectLst/>
              <a:latin typeface="+mn-lt"/>
              <a:ea typeface="+mn-ea"/>
              <a:cs typeface="+mn-cs"/>
            </a:rPr>
            <a:t>)</a:t>
          </a:r>
          <a:endParaRPr lang="ja-JP" altLang="en-US"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・黄色のセルに数値を入力、もしくは選択肢を選んでください。</a:t>
          </a:r>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a:t>
          </a: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女性活躍推進状況確認表</a:t>
          </a: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記入の手引きを参考に入力して下さい。</a:t>
          </a:r>
          <a:endParaRPr lang="en-US" altLang="ja-JP" sz="1200" b="1" i="0" u="none" strike="noStrike">
            <a:solidFill>
              <a:schemeClr val="dk1"/>
            </a:solidFill>
            <a:effectLst/>
            <a:latin typeface="+mn-lt"/>
            <a:ea typeface="+mn-ea"/>
            <a:cs typeface="+mn-cs"/>
          </a:endParaRPr>
        </a:p>
        <a:p>
          <a:r>
            <a:rPr kumimoji="1" lang="ja-JP" altLang="en-US" sz="1200" b="1" u="none"/>
            <a:t>・男女別等記載のない項目は、男女を合わせた数字等を入力してください。</a:t>
          </a:r>
          <a:endParaRPr kumimoji="1" lang="en-US" altLang="ja-JP" sz="1200" b="1" u="none"/>
        </a:p>
        <a:p>
          <a:r>
            <a:rPr kumimoji="1" lang="en-US" altLang="ja-JP" sz="1200" b="1" u="none"/>
            <a:t>(</a:t>
          </a:r>
          <a:r>
            <a:rPr kumimoji="1" lang="ja-JP" altLang="en-US" sz="1200" b="1" u="none"/>
            <a:t>「基準値達成</a:t>
          </a:r>
          <a:r>
            <a:rPr kumimoji="1" lang="en-US" altLang="ja-JP" sz="1200" b="1" u="none"/>
            <a:t>/</a:t>
          </a:r>
          <a:r>
            <a:rPr kumimoji="1" lang="ja-JP" altLang="en-US" sz="1200" b="1" u="none"/>
            <a:t>取組有」欄について</a:t>
          </a:r>
          <a:r>
            <a:rPr kumimoji="1" lang="en-US" altLang="ja-JP" sz="1200" b="1" u="none"/>
            <a:t>)</a:t>
          </a:r>
        </a:p>
        <a:p>
          <a:r>
            <a:rPr kumimoji="1" lang="ja-JP" altLang="en-US" sz="1200" b="1" u="none"/>
            <a:t>・チェックした項目の数値が全国平均値以上の場合または取組有の場合に「○」が自動的に表示されます。</a:t>
          </a:r>
        </a:p>
        <a:p>
          <a:endParaRPr kumimoji="1" lang="ja-JP" altLang="en-US" sz="1200" b="1"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426827</xdr:colOff>
      <xdr:row>7</xdr:row>
      <xdr:rowOff>6805</xdr:rowOff>
    </xdr:from>
    <xdr:to>
      <xdr:col>16</xdr:col>
      <xdr:colOff>10086</xdr:colOff>
      <xdr:row>10</xdr:row>
      <xdr:rowOff>6805</xdr:rowOff>
    </xdr:to>
    <xdr:sp macro="" textlink="">
      <xdr:nvSpPr>
        <xdr:cNvPr id="44" name="上矢印 43"/>
        <xdr:cNvSpPr/>
      </xdr:nvSpPr>
      <xdr:spPr>
        <a:xfrm>
          <a:off x="4821934" y="1462769"/>
          <a:ext cx="1760402" cy="693965"/>
        </a:xfrm>
        <a:prstGeom prst="upArrow">
          <a:avLst>
            <a:gd name="adj1" fmla="val 50000"/>
            <a:gd name="adj2" fmla="val 60734"/>
          </a:avLst>
        </a:prstGeom>
        <a:solidFill>
          <a:srgbClr val="99FF99"/>
        </a:solidFill>
        <a:ln w="2540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endParaRPr lang="ja-JP" altLang="en-US"/>
        </a:p>
      </xdr:txBody>
    </xdr:sp>
    <xdr:clientData/>
  </xdr:twoCellAnchor>
  <xdr:twoCellAnchor>
    <xdr:from>
      <xdr:col>0</xdr:col>
      <xdr:colOff>13047</xdr:colOff>
      <xdr:row>3</xdr:row>
      <xdr:rowOff>11930</xdr:rowOff>
    </xdr:from>
    <xdr:to>
      <xdr:col>27</xdr:col>
      <xdr:colOff>0</xdr:colOff>
      <xdr:row>40</xdr:row>
      <xdr:rowOff>227922</xdr:rowOff>
    </xdr:to>
    <xdr:sp macro="" textlink="">
      <xdr:nvSpPr>
        <xdr:cNvPr id="29" name="正方形/長方形 28"/>
        <xdr:cNvSpPr/>
      </xdr:nvSpPr>
      <xdr:spPr>
        <a:xfrm>
          <a:off x="13047" y="542609"/>
          <a:ext cx="11348917" cy="8774884"/>
        </a:xfrm>
        <a:prstGeom prst="rect">
          <a:avLst/>
        </a:prstGeom>
        <a:no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endParaRPr lang="ja-JP" altLang="en-US"/>
        </a:p>
      </xdr:txBody>
    </xdr:sp>
    <xdr:clientData/>
  </xdr:twoCellAnchor>
  <xdr:twoCellAnchor>
    <xdr:from>
      <xdr:col>11</xdr:col>
      <xdr:colOff>88430</xdr:colOff>
      <xdr:row>34</xdr:row>
      <xdr:rowOff>191241</xdr:rowOff>
    </xdr:from>
    <xdr:to>
      <xdr:col>16</xdr:col>
      <xdr:colOff>336957</xdr:colOff>
      <xdr:row>37</xdr:row>
      <xdr:rowOff>16585</xdr:rowOff>
    </xdr:to>
    <xdr:sp macro="" textlink="">
      <xdr:nvSpPr>
        <xdr:cNvPr id="30" name="正方形/長方形 29"/>
        <xdr:cNvSpPr/>
      </xdr:nvSpPr>
      <xdr:spPr>
        <a:xfrm>
          <a:off x="4483537" y="7892884"/>
          <a:ext cx="2425670" cy="519308"/>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採　　用</a:t>
          </a:r>
        </a:p>
      </xdr:txBody>
    </xdr:sp>
    <xdr:clientData/>
  </xdr:twoCellAnchor>
  <xdr:twoCellAnchor>
    <xdr:from>
      <xdr:col>11</xdr:col>
      <xdr:colOff>133068</xdr:colOff>
      <xdr:row>3</xdr:row>
      <xdr:rowOff>148454</xdr:rowOff>
    </xdr:from>
    <xdr:to>
      <xdr:col>16</xdr:col>
      <xdr:colOff>310098</xdr:colOff>
      <xdr:row>5</xdr:row>
      <xdr:rowOff>200017</xdr:rowOff>
    </xdr:to>
    <xdr:sp macro="" textlink="">
      <xdr:nvSpPr>
        <xdr:cNvPr id="31" name="正方形/長方形 30"/>
        <xdr:cNvSpPr/>
      </xdr:nvSpPr>
      <xdr:spPr>
        <a:xfrm>
          <a:off x="4455037" y="648517"/>
          <a:ext cx="2320155" cy="504000"/>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800">
              <a:solidFill>
                <a:srgbClr val="DAEDEF">
                  <a:lumMod val="25000"/>
                </a:srgbClr>
              </a:solidFill>
              <a:latin typeface="HGS創英角ｺﾞｼｯｸUB" pitchFamily="50" charset="-128"/>
              <a:ea typeface="HGS創英角ｺﾞｼｯｸUB" pitchFamily="50" charset="-128"/>
            </a:rPr>
            <a:t>平均賃金</a:t>
          </a:r>
        </a:p>
      </xdr:txBody>
    </xdr:sp>
    <xdr:clientData/>
  </xdr:twoCellAnchor>
  <xdr:twoCellAnchor>
    <xdr:from>
      <xdr:col>2</xdr:col>
      <xdr:colOff>368953</xdr:colOff>
      <xdr:row>4</xdr:row>
      <xdr:rowOff>216815</xdr:rowOff>
    </xdr:from>
    <xdr:to>
      <xdr:col>8</xdr:col>
      <xdr:colOff>19050</xdr:colOff>
      <xdr:row>7</xdr:row>
      <xdr:rowOff>166009</xdr:rowOff>
    </xdr:to>
    <xdr:sp macro="" textlink="">
      <xdr:nvSpPr>
        <xdr:cNvPr id="47" name="テキスト ボックス 37"/>
        <xdr:cNvSpPr txBox="1">
          <a:spLocks noChangeArrowheads="1"/>
        </xdr:cNvSpPr>
      </xdr:nvSpPr>
      <xdr:spPr bwMode="auto">
        <a:xfrm>
          <a:off x="833297" y="943096"/>
          <a:ext cx="2221847" cy="627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rgbClr val="000000"/>
              </a:solidFill>
              <a:latin typeface="Times New Roman" pitchFamily="18" charset="0"/>
              <a:ea typeface="ＭＳ Ｐゴシック" charset="-128"/>
              <a:cs typeface=""/>
            </a:defRPr>
          </a:lvl1pPr>
          <a:lvl2pPr marL="457200" algn="l" rtl="0" fontAlgn="base">
            <a:spcBef>
              <a:spcPct val="0"/>
            </a:spcBef>
            <a:spcAft>
              <a:spcPct val="0"/>
            </a:spcAft>
            <a:defRPr kumimoji="1" kern="1200">
              <a:solidFill>
                <a:srgbClr val="000000"/>
              </a:solidFill>
              <a:latin typeface="Times New Roman" pitchFamily="18" charset="0"/>
              <a:ea typeface="ＭＳ Ｐゴシック" charset="-128"/>
              <a:cs typeface=""/>
            </a:defRPr>
          </a:lvl2pPr>
          <a:lvl3pPr marL="914400" algn="l" rtl="0" fontAlgn="base">
            <a:spcBef>
              <a:spcPct val="0"/>
            </a:spcBef>
            <a:spcAft>
              <a:spcPct val="0"/>
            </a:spcAft>
            <a:defRPr kumimoji="1" kern="1200">
              <a:solidFill>
                <a:srgbClr val="000000"/>
              </a:solidFill>
              <a:latin typeface="Times New Roman" pitchFamily="18" charset="0"/>
              <a:ea typeface="ＭＳ Ｐゴシック" charset="-128"/>
              <a:cs typeface=""/>
            </a:defRPr>
          </a:lvl3pPr>
          <a:lvl4pPr marL="1371600" algn="l" rtl="0" fontAlgn="base">
            <a:spcBef>
              <a:spcPct val="0"/>
            </a:spcBef>
            <a:spcAft>
              <a:spcPct val="0"/>
            </a:spcAft>
            <a:defRPr kumimoji="1" kern="1200">
              <a:solidFill>
                <a:srgbClr val="000000"/>
              </a:solidFill>
              <a:latin typeface="Times New Roman" pitchFamily="18" charset="0"/>
              <a:ea typeface="ＭＳ Ｐゴシック" charset="-128"/>
              <a:cs typeface=""/>
            </a:defRPr>
          </a:lvl4pPr>
          <a:lvl5pPr marL="1828800" algn="l" rtl="0" fontAlgn="base">
            <a:spcBef>
              <a:spcPct val="0"/>
            </a:spcBef>
            <a:spcAft>
              <a:spcPct val="0"/>
            </a:spcAft>
            <a:defRPr kumimoji="1" kern="1200">
              <a:solidFill>
                <a:srgbClr val="000000"/>
              </a:solidFill>
              <a:latin typeface="Times New Roman" pitchFamily="18" charset="0"/>
              <a:ea typeface="ＭＳ Ｐゴシック" charset="-128"/>
              <a:cs typeface=""/>
            </a:defRPr>
          </a:lvl5pPr>
          <a:lvl6pPr marL="2286000" algn="l" defTabSz="914400" rtl="0" eaLnBrk="1" latinLnBrk="0" hangingPunct="1">
            <a:defRPr kumimoji="1" kern="1200">
              <a:solidFill>
                <a:srgbClr val="000000"/>
              </a:solidFill>
              <a:latin typeface="Times New Roman" pitchFamily="18" charset="0"/>
              <a:ea typeface="ＭＳ Ｐゴシック" charset="-128"/>
              <a:cs typeface=""/>
            </a:defRPr>
          </a:lvl6pPr>
          <a:lvl7pPr marL="2743200" algn="l" defTabSz="914400" rtl="0" eaLnBrk="1" latinLnBrk="0" hangingPunct="1">
            <a:defRPr kumimoji="1" kern="1200">
              <a:solidFill>
                <a:srgbClr val="000000"/>
              </a:solidFill>
              <a:latin typeface="Times New Roman" pitchFamily="18" charset="0"/>
              <a:ea typeface="ＭＳ Ｐゴシック" charset="-128"/>
              <a:cs typeface=""/>
            </a:defRPr>
          </a:lvl7pPr>
          <a:lvl8pPr marL="3200400" algn="l" defTabSz="914400" rtl="0" eaLnBrk="1" latinLnBrk="0" hangingPunct="1">
            <a:defRPr kumimoji="1" kern="1200">
              <a:solidFill>
                <a:srgbClr val="000000"/>
              </a:solidFill>
              <a:latin typeface="Times New Roman" pitchFamily="18" charset="0"/>
              <a:ea typeface="ＭＳ Ｐゴシック" charset="-128"/>
              <a:cs typeface=""/>
            </a:defRPr>
          </a:lvl8pPr>
          <a:lvl9pPr marL="3657600" algn="l" defTabSz="914400" rtl="0" eaLnBrk="1" latinLnBrk="0" hangingPunct="1">
            <a:defRPr kumimoji="1" kern="1200">
              <a:solidFill>
                <a:srgbClr val="000000"/>
              </a:solidFill>
              <a:latin typeface="Times New Roman" pitchFamily="18" charset="0"/>
              <a:ea typeface="ＭＳ Ｐゴシック" charset="-128"/>
              <a:cs typeface=""/>
            </a:defRPr>
          </a:lvl9pPr>
        </a:lstStyle>
        <a:p>
          <a:pPr algn="ctr" eaLnBrk="1" hangingPunct="1"/>
          <a:r>
            <a:rPr lang="ja-JP" altLang="en-US" sz="2000">
              <a:solidFill>
                <a:srgbClr val="0066FF"/>
              </a:solidFill>
              <a:latin typeface="HGS創英角ｺﾞｼｯｸUB" pitchFamily="50" charset="-128"/>
              <a:ea typeface="HGS創英角ｺﾞｼｯｸUB" pitchFamily="50" charset="-128"/>
            </a:rPr>
            <a:t>定着・両立</a:t>
          </a:r>
          <a:endParaRPr lang="en-US" altLang="ja-JP" sz="2000">
            <a:solidFill>
              <a:srgbClr val="0066FF"/>
            </a:solidFill>
            <a:latin typeface="HGS創英角ｺﾞｼｯｸUB" pitchFamily="50" charset="-128"/>
            <a:ea typeface="HGS創英角ｺﾞｼｯｸUB" pitchFamily="50" charset="-128"/>
          </a:endParaRPr>
        </a:p>
      </xdr:txBody>
    </xdr:sp>
    <xdr:clientData/>
  </xdr:twoCellAnchor>
  <xdr:twoCellAnchor>
    <xdr:from>
      <xdr:col>19</xdr:col>
      <xdr:colOff>371475</xdr:colOff>
      <xdr:row>5</xdr:row>
      <xdr:rowOff>18472</xdr:rowOff>
    </xdr:from>
    <xdr:to>
      <xdr:col>24</xdr:col>
      <xdr:colOff>381000</xdr:colOff>
      <xdr:row>7</xdr:row>
      <xdr:rowOff>139116</xdr:rowOff>
    </xdr:to>
    <xdr:sp macro="" textlink="">
      <xdr:nvSpPr>
        <xdr:cNvPr id="48" name="テキスト ボックス 38"/>
        <xdr:cNvSpPr txBox="1">
          <a:spLocks noChangeArrowheads="1"/>
        </xdr:cNvSpPr>
      </xdr:nvSpPr>
      <xdr:spPr bwMode="auto">
        <a:xfrm>
          <a:off x="8122444" y="970972"/>
          <a:ext cx="2152650" cy="573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rgbClr val="000000"/>
              </a:solidFill>
              <a:latin typeface="Times New Roman" pitchFamily="18" charset="0"/>
              <a:ea typeface="ＭＳ Ｐゴシック" charset="-128"/>
              <a:cs typeface=""/>
            </a:defRPr>
          </a:lvl1pPr>
          <a:lvl2pPr marL="457200" algn="l" rtl="0" fontAlgn="base">
            <a:spcBef>
              <a:spcPct val="0"/>
            </a:spcBef>
            <a:spcAft>
              <a:spcPct val="0"/>
            </a:spcAft>
            <a:defRPr kumimoji="1" kern="1200">
              <a:solidFill>
                <a:srgbClr val="000000"/>
              </a:solidFill>
              <a:latin typeface="Times New Roman" pitchFamily="18" charset="0"/>
              <a:ea typeface="ＭＳ Ｐゴシック" charset="-128"/>
              <a:cs typeface=""/>
            </a:defRPr>
          </a:lvl2pPr>
          <a:lvl3pPr marL="914400" algn="l" rtl="0" fontAlgn="base">
            <a:spcBef>
              <a:spcPct val="0"/>
            </a:spcBef>
            <a:spcAft>
              <a:spcPct val="0"/>
            </a:spcAft>
            <a:defRPr kumimoji="1" kern="1200">
              <a:solidFill>
                <a:srgbClr val="000000"/>
              </a:solidFill>
              <a:latin typeface="Times New Roman" pitchFamily="18" charset="0"/>
              <a:ea typeface="ＭＳ Ｐゴシック" charset="-128"/>
              <a:cs typeface=""/>
            </a:defRPr>
          </a:lvl3pPr>
          <a:lvl4pPr marL="1371600" algn="l" rtl="0" fontAlgn="base">
            <a:spcBef>
              <a:spcPct val="0"/>
            </a:spcBef>
            <a:spcAft>
              <a:spcPct val="0"/>
            </a:spcAft>
            <a:defRPr kumimoji="1" kern="1200">
              <a:solidFill>
                <a:srgbClr val="000000"/>
              </a:solidFill>
              <a:latin typeface="Times New Roman" pitchFamily="18" charset="0"/>
              <a:ea typeface="ＭＳ Ｐゴシック" charset="-128"/>
              <a:cs typeface=""/>
            </a:defRPr>
          </a:lvl4pPr>
          <a:lvl5pPr marL="1828800" algn="l" rtl="0" fontAlgn="base">
            <a:spcBef>
              <a:spcPct val="0"/>
            </a:spcBef>
            <a:spcAft>
              <a:spcPct val="0"/>
            </a:spcAft>
            <a:defRPr kumimoji="1" kern="1200">
              <a:solidFill>
                <a:srgbClr val="000000"/>
              </a:solidFill>
              <a:latin typeface="Times New Roman" pitchFamily="18" charset="0"/>
              <a:ea typeface="ＭＳ Ｐゴシック" charset="-128"/>
              <a:cs typeface=""/>
            </a:defRPr>
          </a:lvl5pPr>
          <a:lvl6pPr marL="2286000" algn="l" defTabSz="914400" rtl="0" eaLnBrk="1" latinLnBrk="0" hangingPunct="1">
            <a:defRPr kumimoji="1" kern="1200">
              <a:solidFill>
                <a:srgbClr val="000000"/>
              </a:solidFill>
              <a:latin typeface="Times New Roman" pitchFamily="18" charset="0"/>
              <a:ea typeface="ＭＳ Ｐゴシック" charset="-128"/>
              <a:cs typeface=""/>
            </a:defRPr>
          </a:lvl6pPr>
          <a:lvl7pPr marL="2743200" algn="l" defTabSz="914400" rtl="0" eaLnBrk="1" latinLnBrk="0" hangingPunct="1">
            <a:defRPr kumimoji="1" kern="1200">
              <a:solidFill>
                <a:srgbClr val="000000"/>
              </a:solidFill>
              <a:latin typeface="Times New Roman" pitchFamily="18" charset="0"/>
              <a:ea typeface="ＭＳ Ｐゴシック" charset="-128"/>
              <a:cs typeface=""/>
            </a:defRPr>
          </a:lvl7pPr>
          <a:lvl8pPr marL="3200400" algn="l" defTabSz="914400" rtl="0" eaLnBrk="1" latinLnBrk="0" hangingPunct="1">
            <a:defRPr kumimoji="1" kern="1200">
              <a:solidFill>
                <a:srgbClr val="000000"/>
              </a:solidFill>
              <a:latin typeface="Times New Roman" pitchFamily="18" charset="0"/>
              <a:ea typeface="ＭＳ Ｐゴシック" charset="-128"/>
              <a:cs typeface=""/>
            </a:defRPr>
          </a:lvl8pPr>
          <a:lvl9pPr marL="3657600" algn="l" defTabSz="914400" rtl="0" eaLnBrk="1" latinLnBrk="0" hangingPunct="1">
            <a:defRPr kumimoji="1" kern="1200">
              <a:solidFill>
                <a:srgbClr val="000000"/>
              </a:solidFill>
              <a:latin typeface="Times New Roman" pitchFamily="18" charset="0"/>
              <a:ea typeface="ＭＳ Ｐゴシック" charset="-128"/>
              <a:cs typeface=""/>
            </a:defRPr>
          </a:lvl9pPr>
        </a:lstStyle>
        <a:p>
          <a:pPr algn="ctr" eaLnBrk="1" hangingPunct="1"/>
          <a:r>
            <a:rPr lang="ja-JP" altLang="en-US" sz="2000">
              <a:solidFill>
                <a:srgbClr val="FF99CC"/>
              </a:solidFill>
              <a:latin typeface="HGS創英角ｺﾞｼｯｸUB" pitchFamily="50" charset="-128"/>
              <a:ea typeface="HGS創英角ｺﾞｼｯｸUB" pitchFamily="50" charset="-128"/>
            </a:rPr>
            <a:t>均等・活躍</a:t>
          </a:r>
        </a:p>
      </xdr:txBody>
    </xdr:sp>
    <xdr:clientData/>
  </xdr:twoCellAnchor>
  <xdr:twoCellAnchor>
    <xdr:from>
      <xdr:col>1</xdr:col>
      <xdr:colOff>208767</xdr:colOff>
      <xdr:row>0</xdr:row>
      <xdr:rowOff>95252</xdr:rowOff>
    </xdr:from>
    <xdr:to>
      <xdr:col>27</xdr:col>
      <xdr:colOff>0</xdr:colOff>
      <xdr:row>3</xdr:row>
      <xdr:rowOff>-1</xdr:rowOff>
    </xdr:to>
    <xdr:sp macro="" textlink="">
      <xdr:nvSpPr>
        <xdr:cNvPr id="49" name="テキスト ボックス 44"/>
        <xdr:cNvSpPr txBox="1">
          <a:spLocks noChangeArrowheads="1"/>
        </xdr:cNvSpPr>
      </xdr:nvSpPr>
      <xdr:spPr bwMode="auto">
        <a:xfrm>
          <a:off x="244486" y="95252"/>
          <a:ext cx="10935483" cy="40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fontAlgn="base">
            <a:spcBef>
              <a:spcPct val="0"/>
            </a:spcBef>
            <a:spcAft>
              <a:spcPct val="0"/>
            </a:spcAft>
            <a:defRPr kumimoji="1" kern="1200">
              <a:solidFill>
                <a:srgbClr val="000000"/>
              </a:solidFill>
              <a:latin typeface="Times New Roman" pitchFamily="18" charset="0"/>
              <a:ea typeface="ＭＳ Ｐゴシック" charset="-128"/>
              <a:cs typeface=""/>
            </a:defRPr>
          </a:lvl1pPr>
          <a:lvl2pPr marL="457200" algn="l" rtl="0" fontAlgn="base">
            <a:spcBef>
              <a:spcPct val="0"/>
            </a:spcBef>
            <a:spcAft>
              <a:spcPct val="0"/>
            </a:spcAft>
            <a:defRPr kumimoji="1" kern="1200">
              <a:solidFill>
                <a:srgbClr val="000000"/>
              </a:solidFill>
              <a:latin typeface="Times New Roman" pitchFamily="18" charset="0"/>
              <a:ea typeface="ＭＳ Ｐゴシック" charset="-128"/>
              <a:cs typeface=""/>
            </a:defRPr>
          </a:lvl2pPr>
          <a:lvl3pPr marL="914400" algn="l" rtl="0" fontAlgn="base">
            <a:spcBef>
              <a:spcPct val="0"/>
            </a:spcBef>
            <a:spcAft>
              <a:spcPct val="0"/>
            </a:spcAft>
            <a:defRPr kumimoji="1" kern="1200">
              <a:solidFill>
                <a:srgbClr val="000000"/>
              </a:solidFill>
              <a:latin typeface="Times New Roman" pitchFamily="18" charset="0"/>
              <a:ea typeface="ＭＳ Ｐゴシック" charset="-128"/>
              <a:cs typeface=""/>
            </a:defRPr>
          </a:lvl3pPr>
          <a:lvl4pPr marL="1371600" algn="l" rtl="0" fontAlgn="base">
            <a:spcBef>
              <a:spcPct val="0"/>
            </a:spcBef>
            <a:spcAft>
              <a:spcPct val="0"/>
            </a:spcAft>
            <a:defRPr kumimoji="1" kern="1200">
              <a:solidFill>
                <a:srgbClr val="000000"/>
              </a:solidFill>
              <a:latin typeface="Times New Roman" pitchFamily="18" charset="0"/>
              <a:ea typeface="ＭＳ Ｐゴシック" charset="-128"/>
              <a:cs typeface=""/>
            </a:defRPr>
          </a:lvl4pPr>
          <a:lvl5pPr marL="1828800" algn="l" rtl="0" fontAlgn="base">
            <a:spcBef>
              <a:spcPct val="0"/>
            </a:spcBef>
            <a:spcAft>
              <a:spcPct val="0"/>
            </a:spcAft>
            <a:defRPr kumimoji="1" kern="1200">
              <a:solidFill>
                <a:srgbClr val="000000"/>
              </a:solidFill>
              <a:latin typeface="Times New Roman" pitchFamily="18" charset="0"/>
              <a:ea typeface="ＭＳ Ｐゴシック" charset="-128"/>
              <a:cs typeface=""/>
            </a:defRPr>
          </a:lvl5pPr>
          <a:lvl6pPr marL="2286000" algn="l" defTabSz="914400" rtl="0" eaLnBrk="1" latinLnBrk="0" hangingPunct="1">
            <a:defRPr kumimoji="1" kern="1200">
              <a:solidFill>
                <a:srgbClr val="000000"/>
              </a:solidFill>
              <a:latin typeface="Times New Roman" pitchFamily="18" charset="0"/>
              <a:ea typeface="ＭＳ Ｐゴシック" charset="-128"/>
              <a:cs typeface=""/>
            </a:defRPr>
          </a:lvl6pPr>
          <a:lvl7pPr marL="2743200" algn="l" defTabSz="914400" rtl="0" eaLnBrk="1" latinLnBrk="0" hangingPunct="1">
            <a:defRPr kumimoji="1" kern="1200">
              <a:solidFill>
                <a:srgbClr val="000000"/>
              </a:solidFill>
              <a:latin typeface="Times New Roman" pitchFamily="18" charset="0"/>
              <a:ea typeface="ＭＳ Ｐゴシック" charset="-128"/>
              <a:cs typeface=""/>
            </a:defRPr>
          </a:lvl7pPr>
          <a:lvl8pPr marL="3200400" algn="l" defTabSz="914400" rtl="0" eaLnBrk="1" latinLnBrk="0" hangingPunct="1">
            <a:defRPr kumimoji="1" kern="1200">
              <a:solidFill>
                <a:srgbClr val="000000"/>
              </a:solidFill>
              <a:latin typeface="Times New Roman" pitchFamily="18" charset="0"/>
              <a:ea typeface="ＭＳ Ｐゴシック" charset="-128"/>
              <a:cs typeface=""/>
            </a:defRPr>
          </a:lvl8pPr>
          <a:lvl9pPr marL="3657600" algn="l" defTabSz="914400" rtl="0" eaLnBrk="1" latinLnBrk="0" hangingPunct="1">
            <a:defRPr kumimoji="1" kern="1200">
              <a:solidFill>
                <a:srgbClr val="000000"/>
              </a:solidFill>
              <a:latin typeface="Times New Roman" pitchFamily="18" charset="0"/>
              <a:ea typeface="ＭＳ Ｐゴシック" charset="-128"/>
              <a:cs typeface=""/>
            </a:defRPr>
          </a:lvl9pPr>
        </a:lstStyle>
        <a:p>
          <a:pPr algn="ctr" eaLnBrk="1" hangingPunct="1"/>
          <a:r>
            <a:rPr lang="ja-JP" altLang="en-US" sz="2400">
              <a:latin typeface="HGS創英角ｺﾞｼｯｸUB" pitchFamily="50" charset="-128"/>
              <a:ea typeface="HGS創英角ｺﾞｼｯｸUB" pitchFamily="50" charset="-128"/>
            </a:rPr>
            <a:t>女  性  活  躍  推  進  の  構  造</a:t>
          </a:r>
        </a:p>
      </xdr:txBody>
    </xdr:sp>
    <xdr:clientData/>
  </xdr:twoCellAnchor>
  <xdr:twoCellAnchor>
    <xdr:from>
      <xdr:col>10</xdr:col>
      <xdr:colOff>95468</xdr:colOff>
      <xdr:row>19</xdr:row>
      <xdr:rowOff>149494</xdr:rowOff>
    </xdr:from>
    <xdr:to>
      <xdr:col>14</xdr:col>
      <xdr:colOff>353784</xdr:colOff>
      <xdr:row>21</xdr:row>
      <xdr:rowOff>206159</xdr:rowOff>
    </xdr:to>
    <xdr:sp macro="" textlink="">
      <xdr:nvSpPr>
        <xdr:cNvPr id="65" name="正方形/長方形 64"/>
        <xdr:cNvSpPr/>
      </xdr:nvSpPr>
      <xdr:spPr>
        <a:xfrm>
          <a:off x="4055147" y="4381315"/>
          <a:ext cx="2000030" cy="519308"/>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労働環境</a:t>
          </a:r>
        </a:p>
      </xdr:txBody>
    </xdr:sp>
    <xdr:clientData/>
  </xdr:twoCellAnchor>
  <xdr:twoCellAnchor>
    <xdr:from>
      <xdr:col>10</xdr:col>
      <xdr:colOff>95250</xdr:colOff>
      <xdr:row>17</xdr:row>
      <xdr:rowOff>40821</xdr:rowOff>
    </xdr:from>
    <xdr:to>
      <xdr:col>14</xdr:col>
      <xdr:colOff>340178</xdr:colOff>
      <xdr:row>19</xdr:row>
      <xdr:rowOff>111805</xdr:rowOff>
    </xdr:to>
    <xdr:sp macro="" textlink="">
      <xdr:nvSpPr>
        <xdr:cNvPr id="76" name="正方形/長方形 75"/>
        <xdr:cNvSpPr/>
      </xdr:nvSpPr>
      <xdr:spPr>
        <a:xfrm>
          <a:off x="4054929" y="3810000"/>
          <a:ext cx="1986642" cy="533626"/>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S創英角ｺﾞｼｯｸUB" pitchFamily="50" charset="-128"/>
              <a:ea typeface="HGS創英角ｺﾞｼｯｸUB" pitchFamily="50" charset="-128"/>
            </a:rPr>
            <a:t>働きやすい職場</a:t>
          </a:r>
          <a:endParaRPr lang="en-US" altLang="ja-JP" sz="1400">
            <a:solidFill>
              <a:srgbClr val="DAEDEF">
                <a:lumMod val="25000"/>
              </a:srgbClr>
            </a:solidFill>
            <a:latin typeface="HGS創英角ｺﾞｼｯｸUB" pitchFamily="50" charset="-128"/>
            <a:ea typeface="HGS創英角ｺﾞｼｯｸUB" pitchFamily="50" charset="-128"/>
          </a:endParaRPr>
        </a:p>
        <a:p>
          <a:pPr algn="ctr">
            <a:defRPr/>
          </a:pPr>
          <a:r>
            <a:rPr lang="ja-JP" altLang="en-US" sz="1400">
              <a:solidFill>
                <a:srgbClr val="DAEDEF">
                  <a:lumMod val="25000"/>
                </a:srgbClr>
              </a:solidFill>
              <a:latin typeface="HGS創英角ｺﾞｼｯｸUB" pitchFamily="50" charset="-128"/>
              <a:ea typeface="HGS創英角ｺﾞｼｯｸUB" pitchFamily="50" charset="-128"/>
            </a:rPr>
            <a:t>づくりに向けた取組</a:t>
          </a:r>
        </a:p>
      </xdr:txBody>
    </xdr:sp>
    <xdr:clientData/>
  </xdr:twoCellAnchor>
  <xdr:twoCellAnchor>
    <xdr:from>
      <xdr:col>13</xdr:col>
      <xdr:colOff>71644</xdr:colOff>
      <xdr:row>8</xdr:row>
      <xdr:rowOff>178596</xdr:rowOff>
    </xdr:from>
    <xdr:to>
      <xdr:col>17</xdr:col>
      <xdr:colOff>346669</xdr:colOff>
      <xdr:row>11</xdr:row>
      <xdr:rowOff>3940</xdr:rowOff>
    </xdr:to>
    <xdr:sp macro="" textlink="">
      <xdr:nvSpPr>
        <xdr:cNvPr id="54" name="正方形/長方形 53"/>
        <xdr:cNvSpPr/>
      </xdr:nvSpPr>
      <xdr:spPr>
        <a:xfrm>
          <a:off x="5337608" y="1865882"/>
          <a:ext cx="2016740" cy="519308"/>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P創英角ｺﾞｼｯｸUB" panose="020B0900000000000000" pitchFamily="50" charset="-128"/>
              <a:ea typeface="HGP創英角ｺﾞｼｯｸUB" panose="020B0900000000000000" pitchFamily="50" charset="-128"/>
            </a:rPr>
            <a:t>女性正規従業員比率</a:t>
          </a:r>
        </a:p>
      </xdr:txBody>
    </xdr:sp>
    <xdr:clientData/>
  </xdr:twoCellAnchor>
  <xdr:twoCellAnchor>
    <xdr:from>
      <xdr:col>3</xdr:col>
      <xdr:colOff>81052</xdr:colOff>
      <xdr:row>22</xdr:row>
      <xdr:rowOff>131141</xdr:rowOff>
    </xdr:from>
    <xdr:to>
      <xdr:col>7</xdr:col>
      <xdr:colOff>346095</xdr:colOff>
      <xdr:row>24</xdr:row>
      <xdr:rowOff>182703</xdr:rowOff>
    </xdr:to>
    <xdr:sp macro="" textlink="">
      <xdr:nvSpPr>
        <xdr:cNvPr id="59" name="正方形/長方形 58"/>
        <xdr:cNvSpPr/>
      </xdr:nvSpPr>
      <xdr:spPr>
        <a:xfrm>
          <a:off x="992731" y="5056927"/>
          <a:ext cx="2006757" cy="514205"/>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育休からの復帰</a:t>
          </a:r>
        </a:p>
      </xdr:txBody>
    </xdr:sp>
    <xdr:clientData/>
  </xdr:twoCellAnchor>
  <xdr:twoCellAnchor>
    <xdr:from>
      <xdr:col>3</xdr:col>
      <xdr:colOff>87087</xdr:colOff>
      <xdr:row>8</xdr:row>
      <xdr:rowOff>167590</xdr:rowOff>
    </xdr:from>
    <xdr:to>
      <xdr:col>7</xdr:col>
      <xdr:colOff>352587</xdr:colOff>
      <xdr:row>10</xdr:row>
      <xdr:rowOff>224254</xdr:rowOff>
    </xdr:to>
    <xdr:sp macro="" textlink="">
      <xdr:nvSpPr>
        <xdr:cNvPr id="60" name="正方形/長方形 59"/>
        <xdr:cNvSpPr/>
      </xdr:nvSpPr>
      <xdr:spPr>
        <a:xfrm>
          <a:off x="998766" y="1854876"/>
          <a:ext cx="2007214" cy="519307"/>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平均勤続年数</a:t>
          </a:r>
        </a:p>
      </xdr:txBody>
    </xdr:sp>
    <xdr:clientData/>
  </xdr:twoCellAnchor>
  <xdr:twoCellAnchor>
    <xdr:from>
      <xdr:col>20</xdr:col>
      <xdr:colOff>23709</xdr:colOff>
      <xdr:row>25</xdr:row>
      <xdr:rowOff>13607</xdr:rowOff>
    </xdr:from>
    <xdr:to>
      <xdr:col>24</xdr:col>
      <xdr:colOff>289209</xdr:colOff>
      <xdr:row>26</xdr:row>
      <xdr:rowOff>231321</xdr:rowOff>
    </xdr:to>
    <xdr:sp macro="" textlink="">
      <xdr:nvSpPr>
        <xdr:cNvPr id="62" name="正方形/長方形 61"/>
        <xdr:cNvSpPr/>
      </xdr:nvSpPr>
      <xdr:spPr>
        <a:xfrm>
          <a:off x="8337673" y="5633357"/>
          <a:ext cx="2007215" cy="449035"/>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配　置・異　動</a:t>
          </a:r>
        </a:p>
      </xdr:txBody>
    </xdr:sp>
    <xdr:clientData/>
  </xdr:twoCellAnchor>
  <xdr:twoCellAnchor>
    <xdr:from>
      <xdr:col>20</xdr:col>
      <xdr:colOff>60818</xdr:colOff>
      <xdr:row>8</xdr:row>
      <xdr:rowOff>166011</xdr:rowOff>
    </xdr:from>
    <xdr:to>
      <xdr:col>24</xdr:col>
      <xdr:colOff>326318</xdr:colOff>
      <xdr:row>10</xdr:row>
      <xdr:rowOff>217573</xdr:rowOff>
    </xdr:to>
    <xdr:sp macro="" textlink="">
      <xdr:nvSpPr>
        <xdr:cNvPr id="72" name="正方形/長方形 71"/>
        <xdr:cNvSpPr/>
      </xdr:nvSpPr>
      <xdr:spPr>
        <a:xfrm>
          <a:off x="8240412" y="1797167"/>
          <a:ext cx="1980000" cy="504000"/>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S創英角ｺﾞｼｯｸUB" pitchFamily="50" charset="-128"/>
              <a:ea typeface="HGS創英角ｺﾞｼｯｸUB" pitchFamily="50" charset="-128"/>
            </a:rPr>
            <a:t>管理職女性比率</a:t>
          </a:r>
        </a:p>
      </xdr:txBody>
    </xdr:sp>
    <xdr:clientData/>
  </xdr:twoCellAnchor>
  <xdr:twoCellAnchor>
    <xdr:from>
      <xdr:col>20</xdr:col>
      <xdr:colOff>7600</xdr:colOff>
      <xdr:row>21</xdr:row>
      <xdr:rowOff>22016</xdr:rowOff>
    </xdr:from>
    <xdr:to>
      <xdr:col>24</xdr:col>
      <xdr:colOff>272142</xdr:colOff>
      <xdr:row>23</xdr:row>
      <xdr:rowOff>3116</xdr:rowOff>
    </xdr:to>
    <xdr:sp macro="" textlink="">
      <xdr:nvSpPr>
        <xdr:cNvPr id="67" name="正方形/長方形 66"/>
        <xdr:cNvSpPr/>
      </xdr:nvSpPr>
      <xdr:spPr>
        <a:xfrm>
          <a:off x="8321564" y="4716480"/>
          <a:ext cx="2006257" cy="443743"/>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評　　価</a:t>
          </a:r>
        </a:p>
      </xdr:txBody>
    </xdr:sp>
    <xdr:clientData/>
  </xdr:twoCellAnchor>
  <xdr:twoCellAnchor>
    <xdr:from>
      <xdr:col>20</xdr:col>
      <xdr:colOff>46819</xdr:colOff>
      <xdr:row>30</xdr:row>
      <xdr:rowOff>131108</xdr:rowOff>
    </xdr:from>
    <xdr:to>
      <xdr:col>24</xdr:col>
      <xdr:colOff>312319</xdr:colOff>
      <xdr:row>32</xdr:row>
      <xdr:rowOff>187772</xdr:rowOff>
    </xdr:to>
    <xdr:sp macro="" textlink="">
      <xdr:nvSpPr>
        <xdr:cNvPr id="68" name="正方形/長方形 67"/>
        <xdr:cNvSpPr/>
      </xdr:nvSpPr>
      <xdr:spPr>
        <a:xfrm>
          <a:off x="8360783" y="6907465"/>
          <a:ext cx="2007215" cy="519307"/>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研　　修</a:t>
          </a:r>
        </a:p>
      </xdr:txBody>
    </xdr:sp>
    <xdr:clientData/>
  </xdr:twoCellAnchor>
  <xdr:twoCellAnchor>
    <xdr:from>
      <xdr:col>20</xdr:col>
      <xdr:colOff>44253</xdr:colOff>
      <xdr:row>12</xdr:row>
      <xdr:rowOff>108973</xdr:rowOff>
    </xdr:from>
    <xdr:to>
      <xdr:col>24</xdr:col>
      <xdr:colOff>309753</xdr:colOff>
      <xdr:row>14</xdr:row>
      <xdr:rowOff>160535</xdr:rowOff>
    </xdr:to>
    <xdr:sp macro="" textlink="">
      <xdr:nvSpPr>
        <xdr:cNvPr id="66" name="正方形/長方形 65"/>
        <xdr:cNvSpPr/>
      </xdr:nvSpPr>
      <xdr:spPr>
        <a:xfrm>
          <a:off x="8358217" y="2721544"/>
          <a:ext cx="2007215" cy="514205"/>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400">
              <a:solidFill>
                <a:srgbClr val="DAEDEF">
                  <a:lumMod val="25000"/>
                </a:srgbClr>
              </a:solidFill>
              <a:latin typeface="HGS創英角ｺﾞｼｯｸUB" pitchFamily="50" charset="-128"/>
              <a:ea typeface="HGS創英角ｺﾞｼｯｸUB" pitchFamily="50" charset="-128"/>
            </a:rPr>
            <a:t>管理職候補者女性比率</a:t>
          </a:r>
        </a:p>
      </xdr:txBody>
    </xdr:sp>
    <xdr:clientData/>
  </xdr:twoCellAnchor>
  <xdr:twoCellAnchor>
    <xdr:from>
      <xdr:col>11</xdr:col>
      <xdr:colOff>296889</xdr:colOff>
      <xdr:row>29</xdr:row>
      <xdr:rowOff>139021</xdr:rowOff>
    </xdr:from>
    <xdr:to>
      <xdr:col>16</xdr:col>
      <xdr:colOff>126961</xdr:colOff>
      <xdr:row>31</xdr:row>
      <xdr:rowOff>190582</xdr:rowOff>
    </xdr:to>
    <xdr:sp macro="" textlink="">
      <xdr:nvSpPr>
        <xdr:cNvPr id="81" name="正方形/長方形 80"/>
        <xdr:cNvSpPr/>
      </xdr:nvSpPr>
      <xdr:spPr>
        <a:xfrm>
          <a:off x="4691996" y="6684057"/>
          <a:ext cx="2007215" cy="514204"/>
        </a:xfrm>
        <a:prstGeom prst="rect">
          <a:avLst/>
        </a:prstGeom>
        <a:gradFill flip="none" rotWithShape="1">
          <a:gsLst>
            <a:gs pos="0">
              <a:srgbClr val="79DCFF"/>
            </a:gs>
            <a:gs pos="50000">
              <a:srgbClr val="66CCFF"/>
            </a:gs>
            <a:gs pos="55000">
              <a:srgbClr val="FFCCFF"/>
            </a:gs>
            <a:gs pos="100000">
              <a:srgbClr val="FFCCFF"/>
            </a:gs>
          </a:gsLst>
          <a:lin ang="0" scaled="1"/>
          <a:tileRect/>
        </a:gra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トップの発信</a:t>
          </a:r>
        </a:p>
      </xdr:txBody>
    </xdr:sp>
    <xdr:clientData/>
  </xdr:twoCellAnchor>
  <xdr:twoCellAnchor>
    <xdr:from>
      <xdr:col>3</xdr:col>
      <xdr:colOff>84246</xdr:colOff>
      <xdr:row>13</xdr:row>
      <xdr:rowOff>127899</xdr:rowOff>
    </xdr:from>
    <xdr:to>
      <xdr:col>7</xdr:col>
      <xdr:colOff>349746</xdr:colOff>
      <xdr:row>15</xdr:row>
      <xdr:rowOff>184564</xdr:rowOff>
    </xdr:to>
    <xdr:sp macro="" textlink="">
      <xdr:nvSpPr>
        <xdr:cNvPr id="82" name="正方形/長方形 81"/>
        <xdr:cNvSpPr/>
      </xdr:nvSpPr>
      <xdr:spPr>
        <a:xfrm>
          <a:off x="995925" y="2971792"/>
          <a:ext cx="2007214" cy="519308"/>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500">
              <a:solidFill>
                <a:srgbClr val="DAEDEF">
                  <a:lumMod val="25000"/>
                </a:srgbClr>
              </a:solidFill>
              <a:latin typeface="HGS創英角ｺﾞｼｯｸUB" pitchFamily="50" charset="-128"/>
              <a:ea typeface="HGS創英角ｺﾞｼｯｸUB" pitchFamily="50" charset="-128"/>
            </a:rPr>
            <a:t>両立支援</a:t>
          </a:r>
        </a:p>
      </xdr:txBody>
    </xdr:sp>
    <xdr:clientData/>
  </xdr:twoCellAnchor>
  <xdr:twoCellAnchor>
    <xdr:from>
      <xdr:col>13</xdr:col>
      <xdr:colOff>75983</xdr:colOff>
      <xdr:row>12</xdr:row>
      <xdr:rowOff>99737</xdr:rowOff>
    </xdr:from>
    <xdr:to>
      <xdr:col>17</xdr:col>
      <xdr:colOff>341483</xdr:colOff>
      <xdr:row>14</xdr:row>
      <xdr:rowOff>151299</xdr:rowOff>
    </xdr:to>
    <xdr:sp macro="" textlink="">
      <xdr:nvSpPr>
        <xdr:cNvPr id="83" name="正方形/長方形 82"/>
        <xdr:cNvSpPr/>
      </xdr:nvSpPr>
      <xdr:spPr>
        <a:xfrm>
          <a:off x="5341947" y="2712308"/>
          <a:ext cx="2007215" cy="514205"/>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社内体制</a:t>
          </a:r>
        </a:p>
      </xdr:txBody>
    </xdr:sp>
    <xdr:clientData/>
  </xdr:twoCellAnchor>
  <xdr:twoCellAnchor>
    <xdr:from>
      <xdr:col>0</xdr:col>
      <xdr:colOff>1</xdr:colOff>
      <xdr:row>43</xdr:row>
      <xdr:rowOff>1</xdr:rowOff>
    </xdr:from>
    <xdr:to>
      <xdr:col>27</xdr:col>
      <xdr:colOff>0</xdr:colOff>
      <xdr:row>84</xdr:row>
      <xdr:rowOff>63500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154783</xdr:colOff>
      <xdr:row>37</xdr:row>
      <xdr:rowOff>142875</xdr:rowOff>
    </xdr:from>
    <xdr:to>
      <xdr:col>26</xdr:col>
      <xdr:colOff>285752</xdr:colOff>
      <xdr:row>40</xdr:row>
      <xdr:rowOff>47623</xdr:rowOff>
    </xdr:to>
    <xdr:sp macro="" textlink="">
      <xdr:nvSpPr>
        <xdr:cNvPr id="2" name="テキスト ボックス 1"/>
        <xdr:cNvSpPr txBox="1"/>
      </xdr:nvSpPr>
      <xdr:spPr>
        <a:xfrm>
          <a:off x="9620252" y="8108156"/>
          <a:ext cx="1416844" cy="58340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70C0"/>
              </a:solidFill>
              <a:latin typeface="BIZ UDPゴシック" panose="020B0400000000000000" pitchFamily="50" charset="-128"/>
              <a:ea typeface="BIZ UDPゴシック" panose="020B0400000000000000" pitchFamily="50" charset="-128"/>
            </a:rPr>
            <a:t>青字</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達成項目</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赤字</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未達成項目</a:t>
          </a:r>
          <a:endParaRPr kumimoji="1" lang="en-US" altLang="ja-JP" sz="1200">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108856</xdr:colOff>
      <xdr:row>27</xdr:row>
      <xdr:rowOff>163286</xdr:rowOff>
    </xdr:from>
    <xdr:to>
      <xdr:col>7</xdr:col>
      <xdr:colOff>373899</xdr:colOff>
      <xdr:row>29</xdr:row>
      <xdr:rowOff>214848</xdr:rowOff>
    </xdr:to>
    <xdr:sp macro="" textlink="">
      <xdr:nvSpPr>
        <xdr:cNvPr id="27" name="正方形/長方形 26"/>
        <xdr:cNvSpPr/>
      </xdr:nvSpPr>
      <xdr:spPr>
        <a:xfrm>
          <a:off x="1020535" y="6014357"/>
          <a:ext cx="2006757" cy="514205"/>
        </a:xfrm>
        <a:prstGeom prst="rect">
          <a:avLst/>
        </a:prstGeom>
        <a:solidFill>
          <a:srgbClr val="79D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育休取得率</a:t>
          </a:r>
        </a:p>
      </xdr:txBody>
    </xdr:sp>
    <xdr:clientData/>
  </xdr:twoCellAnchor>
  <xdr:twoCellAnchor>
    <xdr:from>
      <xdr:col>13</xdr:col>
      <xdr:colOff>68036</xdr:colOff>
      <xdr:row>24</xdr:row>
      <xdr:rowOff>136076</xdr:rowOff>
    </xdr:from>
    <xdr:to>
      <xdr:col>17</xdr:col>
      <xdr:colOff>333536</xdr:colOff>
      <xdr:row>26</xdr:row>
      <xdr:rowOff>163290</xdr:rowOff>
    </xdr:to>
    <xdr:sp macro="" textlink="">
      <xdr:nvSpPr>
        <xdr:cNvPr id="28" name="正方形/長方形 27"/>
        <xdr:cNvSpPr/>
      </xdr:nvSpPr>
      <xdr:spPr>
        <a:xfrm>
          <a:off x="5334000" y="5524505"/>
          <a:ext cx="2007215" cy="489856"/>
        </a:xfrm>
        <a:prstGeom prst="rect">
          <a:avLst/>
        </a:prstGeom>
        <a:solidFill>
          <a:srgbClr val="FFCCFF"/>
        </a:solidFill>
        <a:ln w="25400" cap="flat" cmpd="sng" algn="ctr">
          <a:solidFill>
            <a:srgbClr val="BBE0E3">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fontAlgn="base">
            <a:spcBef>
              <a:spcPct val="0"/>
            </a:spcBef>
            <a:spcAft>
              <a:spcPct val="0"/>
            </a:spcAft>
            <a:defRPr kumimoji="1" kern="1200">
              <a:solidFill>
                <a:srgbClr val="FFFFFF"/>
              </a:solidFill>
              <a:latin typeface="Arial"/>
              <a:ea typeface="ＭＳ Ｐゴシック"/>
              <a:cs typeface=""/>
            </a:defRPr>
          </a:lvl1pPr>
          <a:lvl2pPr marL="457200" algn="l" rtl="0" fontAlgn="base">
            <a:spcBef>
              <a:spcPct val="0"/>
            </a:spcBef>
            <a:spcAft>
              <a:spcPct val="0"/>
            </a:spcAft>
            <a:defRPr kumimoji="1" kern="1200">
              <a:solidFill>
                <a:srgbClr val="FFFFFF"/>
              </a:solidFill>
              <a:latin typeface="Arial"/>
              <a:ea typeface="ＭＳ Ｐゴシック"/>
              <a:cs typeface=""/>
            </a:defRPr>
          </a:lvl2pPr>
          <a:lvl3pPr marL="914400" algn="l" rtl="0" fontAlgn="base">
            <a:spcBef>
              <a:spcPct val="0"/>
            </a:spcBef>
            <a:spcAft>
              <a:spcPct val="0"/>
            </a:spcAft>
            <a:defRPr kumimoji="1" kern="1200">
              <a:solidFill>
                <a:srgbClr val="FFFFFF"/>
              </a:solidFill>
              <a:latin typeface="Arial"/>
              <a:ea typeface="ＭＳ Ｐゴシック"/>
              <a:cs typeface=""/>
            </a:defRPr>
          </a:lvl3pPr>
          <a:lvl4pPr marL="1371600" algn="l" rtl="0" fontAlgn="base">
            <a:spcBef>
              <a:spcPct val="0"/>
            </a:spcBef>
            <a:spcAft>
              <a:spcPct val="0"/>
            </a:spcAft>
            <a:defRPr kumimoji="1" kern="1200">
              <a:solidFill>
                <a:srgbClr val="FFFFFF"/>
              </a:solidFill>
              <a:latin typeface="Arial"/>
              <a:ea typeface="ＭＳ Ｐゴシック"/>
              <a:cs typeface=""/>
            </a:defRPr>
          </a:lvl4pPr>
          <a:lvl5pPr marL="1828800" algn="l" rtl="0" fontAlgn="base">
            <a:spcBef>
              <a:spcPct val="0"/>
            </a:spcBef>
            <a:spcAft>
              <a:spcPct val="0"/>
            </a:spcAft>
            <a:defRPr kumimoji="1" kern="1200">
              <a:solidFill>
                <a:srgbClr val="FFFFFF"/>
              </a:solidFill>
              <a:latin typeface="Arial"/>
              <a:ea typeface="ＭＳ Ｐゴシック"/>
              <a:cs typeface=""/>
            </a:defRPr>
          </a:lvl5pPr>
          <a:lvl6pPr marL="2286000" algn="l" defTabSz="914400" rtl="0" eaLnBrk="1" latinLnBrk="0" hangingPunct="1">
            <a:defRPr kumimoji="1" kern="1200">
              <a:solidFill>
                <a:srgbClr val="FFFFFF"/>
              </a:solidFill>
              <a:latin typeface="Arial"/>
              <a:ea typeface="ＭＳ Ｐゴシック"/>
              <a:cs typeface=""/>
            </a:defRPr>
          </a:lvl6pPr>
          <a:lvl7pPr marL="2743200" algn="l" defTabSz="914400" rtl="0" eaLnBrk="1" latinLnBrk="0" hangingPunct="1">
            <a:defRPr kumimoji="1" kern="1200">
              <a:solidFill>
                <a:srgbClr val="FFFFFF"/>
              </a:solidFill>
              <a:latin typeface="Arial"/>
              <a:ea typeface="ＭＳ Ｐゴシック"/>
              <a:cs typeface=""/>
            </a:defRPr>
          </a:lvl7pPr>
          <a:lvl8pPr marL="3200400" algn="l" defTabSz="914400" rtl="0" eaLnBrk="1" latinLnBrk="0" hangingPunct="1">
            <a:defRPr kumimoji="1" kern="1200">
              <a:solidFill>
                <a:srgbClr val="FFFFFF"/>
              </a:solidFill>
              <a:latin typeface="Arial"/>
              <a:ea typeface="ＭＳ Ｐゴシック"/>
              <a:cs typeface=""/>
            </a:defRPr>
          </a:lvl8pPr>
          <a:lvl9pPr marL="3657600" algn="l" defTabSz="914400" rtl="0" eaLnBrk="1" latinLnBrk="0" hangingPunct="1">
            <a:defRPr kumimoji="1" kern="1200">
              <a:solidFill>
                <a:srgbClr val="FFFFFF"/>
              </a:solidFill>
              <a:latin typeface="Arial"/>
              <a:ea typeface="ＭＳ Ｐゴシック"/>
              <a:cs typeface=""/>
            </a:defRPr>
          </a:lvl9pPr>
        </a:lstStyle>
        <a:p>
          <a:pPr algn="ctr">
            <a:defRPr/>
          </a:pPr>
          <a:r>
            <a:rPr lang="ja-JP" altLang="en-US" sz="1600">
              <a:solidFill>
                <a:srgbClr val="DAEDEF">
                  <a:lumMod val="25000"/>
                </a:srgbClr>
              </a:solidFill>
              <a:latin typeface="HGS創英角ｺﾞｼｯｸUB" pitchFamily="50" charset="-128"/>
              <a:ea typeface="HGS創英角ｺﾞｼｯｸUB" pitchFamily="50" charset="-128"/>
            </a:rPr>
            <a:t>目標・計画策定</a:t>
          </a:r>
        </a:p>
      </xdr:txBody>
    </xdr:sp>
    <xdr:clientData/>
  </xdr:twoCellAnchor>
  <xdr:twoCellAnchor>
    <xdr:from>
      <xdr:col>1</xdr:col>
      <xdr:colOff>190500</xdr:colOff>
      <xdr:row>38</xdr:row>
      <xdr:rowOff>0</xdr:rowOff>
    </xdr:from>
    <xdr:to>
      <xdr:col>10</xdr:col>
      <xdr:colOff>244928</xdr:colOff>
      <xdr:row>40</xdr:row>
      <xdr:rowOff>68036</xdr:rowOff>
    </xdr:to>
    <xdr:sp macro="" textlink="">
      <xdr:nvSpPr>
        <xdr:cNvPr id="3" name="正方形/長方形 2"/>
        <xdr:cNvSpPr/>
      </xdr:nvSpPr>
      <xdr:spPr>
        <a:xfrm>
          <a:off x="231321" y="8626929"/>
          <a:ext cx="3973286" cy="530678"/>
        </a:xfrm>
        <a:prstGeom prst="rect">
          <a:avLst/>
        </a:prstGeom>
        <a:noFill/>
        <a:ln w="25400" cap="flat" cmpd="sng" algn="ctr">
          <a:solidFill>
            <a:sysClr val="windowText" lastClr="000000"/>
          </a:solid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kumimoji="1" lang="ja-JP" altLang="en-US" sz="1400">
            <a:solidFill>
              <a:srgbClr val="DAEDEF">
                <a:lumMod val="25000"/>
              </a:srgbClr>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43</xdr:row>
      <xdr:rowOff>47100</xdr:rowOff>
    </xdr:from>
    <xdr:to>
      <xdr:col>9</xdr:col>
      <xdr:colOff>416586</xdr:colOff>
      <xdr:row>47</xdr:row>
      <xdr:rowOff>150723</xdr:rowOff>
    </xdr:to>
    <xdr:sp macro="" textlink="">
      <xdr:nvSpPr>
        <xdr:cNvPr id="4" name="テキスト ボックス 3"/>
        <xdr:cNvSpPr txBox="1"/>
      </xdr:nvSpPr>
      <xdr:spPr>
        <a:xfrm>
          <a:off x="0" y="9803421"/>
          <a:ext cx="3940836" cy="756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評価点数”</a:t>
          </a:r>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a:t>
          </a:r>
          <a:r>
            <a:rPr kumimoji="1" lang="ja-JP" altLang="en-US" sz="1100" u="sng" baseline="0">
              <a:uFill>
                <a:solidFill>
                  <a:srgbClr val="FF0000"/>
                </a:solidFill>
              </a:uFill>
              <a:latin typeface="BIZ UDPゴシック" panose="020B0400000000000000" pitchFamily="50" charset="-128"/>
              <a:ea typeface="BIZ UDPゴシック" panose="020B0400000000000000" pitchFamily="50" charset="-128"/>
            </a:rPr>
            <a:t>赤線部分</a:t>
          </a:r>
          <a:r>
            <a:rPr kumimoji="1" lang="ja-JP" altLang="en-US" sz="1100">
              <a:latin typeface="BIZ UDPゴシック" panose="020B0400000000000000" pitchFamily="50" charset="-128"/>
              <a:ea typeface="BIZ UDPゴシック" panose="020B0400000000000000" pitchFamily="50" charset="-128"/>
            </a:rPr>
            <a:t>）は認証基準達成の目安です</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0.00478</cdr:x>
      <cdr:y>0.90943</cdr:y>
    </cdr:from>
    <cdr:to>
      <cdr:x>0.22966</cdr:x>
      <cdr:y>0.97803</cdr:y>
    </cdr:to>
    <cdr:sp macro="" textlink="">
      <cdr:nvSpPr>
        <cdr:cNvPr id="2" name="角丸四角形 1"/>
        <cdr:cNvSpPr/>
      </cdr:nvSpPr>
      <cdr:spPr>
        <a:xfrm xmlns:a="http://schemas.openxmlformats.org/drawingml/2006/main">
          <a:off x="39145" y="4627816"/>
          <a:ext cx="1839758" cy="349081"/>
        </a:xfrm>
        <a:prstGeom xmlns:a="http://schemas.openxmlformats.org/drawingml/2006/main" prst="roundRect">
          <a:avLst>
            <a:gd name="adj" fmla="val 33790"/>
          </a:avLst>
        </a:prstGeom>
        <a:ln xmlns:a="http://schemas.openxmlformats.org/drawingml/2006/main">
          <a:solidFill>
            <a:schemeClr val="accent3"/>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chemeClr val="tx2">
                  <a:lumMod val="60000"/>
                  <a:lumOff val="40000"/>
                </a:schemeClr>
              </a:solidFill>
              <a:effectLst/>
              <a:uLnTx/>
              <a:uFillTx/>
              <a:latin typeface="HGS創英角ｺﾞｼｯｸUB" pitchFamily="50" charset="-128"/>
              <a:ea typeface="HGS創英角ｺﾞｼｯｸUB" pitchFamily="50" charset="-128"/>
              <a:cs typeface="+mn-cs"/>
            </a:rPr>
            <a:t>定着・両立</a:t>
          </a:r>
          <a:endParaRPr kumimoji="0" lang="en-US" altLang="ja-JP" sz="2000" b="0" i="0" u="none" strike="noStrike" kern="0" cap="none" spc="0" normalizeH="0" baseline="0" noProof="0">
            <a:ln>
              <a:noFill/>
            </a:ln>
            <a:solidFill>
              <a:schemeClr val="tx2">
                <a:lumMod val="60000"/>
                <a:lumOff val="40000"/>
              </a:schemeClr>
            </a:solidFill>
            <a:effectLst/>
            <a:uLnTx/>
            <a:uFillTx/>
            <a:latin typeface="HGS創英角ｺﾞｼｯｸUB" pitchFamily="50" charset="-128"/>
            <a:ea typeface="HGS創英角ｺﾞｼｯｸUB" pitchFamily="50" charset="-128"/>
            <a:cs typeface="+mn-cs"/>
          </a:endParaRPr>
        </a:p>
      </cdr:txBody>
    </cdr:sp>
  </cdr:relSizeAnchor>
  <cdr:relSizeAnchor xmlns:cdr="http://schemas.openxmlformats.org/drawingml/2006/chartDrawing">
    <cdr:from>
      <cdr:x>0.73844</cdr:x>
      <cdr:y>0.90916</cdr:y>
    </cdr:from>
    <cdr:to>
      <cdr:x>0.99522</cdr:x>
      <cdr:y>0.97903</cdr:y>
    </cdr:to>
    <cdr:sp macro="" textlink="">
      <cdr:nvSpPr>
        <cdr:cNvPr id="3" name="角丸四角形 2"/>
        <cdr:cNvSpPr/>
      </cdr:nvSpPr>
      <cdr:spPr>
        <a:xfrm xmlns:a="http://schemas.openxmlformats.org/drawingml/2006/main">
          <a:off x="6041198" y="4626439"/>
          <a:ext cx="2100720" cy="355551"/>
        </a:xfrm>
        <a:prstGeom xmlns:a="http://schemas.openxmlformats.org/drawingml/2006/main" prst="roundRect">
          <a:avLst>
            <a:gd name="adj" fmla="val 33790"/>
          </a:avLst>
        </a:prstGeom>
        <a:ln xmlns:a="http://schemas.openxmlformats.org/drawingml/2006/main">
          <a:solidFill>
            <a:schemeClr val="accent3"/>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rgbClr val="FF99CC"/>
              </a:solidFill>
              <a:effectLst/>
              <a:uLnTx/>
              <a:uFillTx/>
              <a:latin typeface="HGS創英角ｺﾞｼｯｸUB" pitchFamily="50" charset="-128"/>
              <a:ea typeface="HGS創英角ｺﾞｼｯｸUB" pitchFamily="50" charset="-128"/>
              <a:cs typeface="+mn-cs"/>
            </a:rPr>
            <a:t>均等・活躍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CC"/>
        </a:solidFill>
        <a:ln w="25400" cap="flat" cmpd="sng" algn="ctr">
          <a:solidFill>
            <a:srgbClr val="BBE0E3">
              <a:shade val="50000"/>
            </a:srgbClr>
          </a:solidFill>
          <a:prstDash val="solid"/>
        </a:ln>
        <a:effectLst/>
      </a:spPr>
      <a:bodyPr wrap="square" anchor="ctr"/>
      <a:lstStyle>
        <a:defPPr algn="ctr">
          <a:defRPr sz="1400">
            <a:solidFill>
              <a:srgbClr val="DAEDEF">
                <a:lumMod val="25000"/>
              </a:srgbClr>
            </a:solidFill>
            <a:latin typeface="HGS創英角ｺﾞｼｯｸUB" pitchFamily="50" charset="-128"/>
            <a:ea typeface="HGS創英角ｺﾞｼｯｸUB"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5"/>
  <sheetViews>
    <sheetView showGridLines="0" tabSelected="1" view="pageBreakPreview" zoomScale="90" zoomScaleNormal="100" zoomScaleSheetLayoutView="40" zoomScalePageLayoutView="70" workbookViewId="0">
      <selection activeCell="G8" sqref="G8"/>
    </sheetView>
  </sheetViews>
  <sheetFormatPr defaultRowHeight="12"/>
  <cols>
    <col min="1" max="1" width="9.125" style="23" customWidth="1"/>
    <col min="2" max="2" width="21.375" style="23" customWidth="1"/>
    <col min="3" max="3" width="21.5" style="23" customWidth="1"/>
    <col min="4" max="5" width="5.375" style="23" customWidth="1"/>
    <col min="6" max="6" width="6.75" style="23" customWidth="1"/>
    <col min="7" max="7" width="6.875" style="24" customWidth="1"/>
    <col min="8" max="8" width="6.375" style="23" customWidth="1"/>
    <col min="9" max="9" width="10.625" style="23" customWidth="1"/>
    <col min="10" max="10" width="8.125" style="23" hidden="1" customWidth="1"/>
    <col min="11" max="11" width="15" style="23" customWidth="1"/>
    <col min="12" max="12" width="29.375" style="25" customWidth="1"/>
    <col min="13" max="14" width="10" style="25" customWidth="1"/>
    <col min="15" max="15" width="11.125" style="25" customWidth="1"/>
    <col min="16" max="16384" width="9" style="23"/>
  </cols>
  <sheetData>
    <row r="1" spans="1:15" ht="35.25" customHeight="1">
      <c r="A1" s="446" t="s">
        <v>140</v>
      </c>
      <c r="B1" s="446"/>
      <c r="C1" s="446"/>
      <c r="D1" s="446"/>
      <c r="E1" s="446"/>
      <c r="F1" s="446"/>
      <c r="G1" s="446"/>
      <c r="H1" s="446"/>
      <c r="I1" s="446"/>
      <c r="J1" s="446"/>
      <c r="K1" s="401" t="s">
        <v>309</v>
      </c>
      <c r="L1" s="401"/>
      <c r="M1" s="85"/>
      <c r="N1" s="26"/>
      <c r="O1" s="26"/>
    </row>
    <row r="2" spans="1:15" ht="69" customHeight="1">
      <c r="A2" s="27"/>
      <c r="B2" s="27"/>
      <c r="C2" s="27"/>
      <c r="D2" s="27"/>
      <c r="E2" s="27"/>
      <c r="F2" s="27"/>
      <c r="G2" s="27"/>
      <c r="H2" s="27"/>
      <c r="I2" s="27"/>
      <c r="J2" s="27"/>
      <c r="K2" s="27"/>
      <c r="L2" s="27"/>
      <c r="M2" s="27"/>
      <c r="N2" s="27"/>
      <c r="O2" s="27"/>
    </row>
    <row r="3" spans="1:15" ht="81" customHeight="1" thickBot="1">
      <c r="A3" s="28"/>
      <c r="B3" s="28"/>
      <c r="C3" s="28"/>
    </row>
    <row r="4" spans="1:15" ht="28.5" customHeight="1">
      <c r="A4" s="29"/>
      <c r="B4" s="497" t="s">
        <v>93</v>
      </c>
      <c r="C4" s="498"/>
      <c r="D4" s="498"/>
      <c r="E4" s="498"/>
      <c r="F4" s="499"/>
      <c r="G4" s="447" t="s">
        <v>2</v>
      </c>
      <c r="H4" s="448"/>
      <c r="I4" s="491" t="s">
        <v>139</v>
      </c>
      <c r="J4" s="495" t="s">
        <v>3</v>
      </c>
      <c r="K4" s="493" t="s">
        <v>96</v>
      </c>
      <c r="L4" s="489" t="s">
        <v>142</v>
      </c>
      <c r="M4" s="23"/>
      <c r="N4" s="23"/>
      <c r="O4" s="23"/>
    </row>
    <row r="5" spans="1:15" ht="21" customHeight="1" thickBot="1">
      <c r="A5" s="29"/>
      <c r="B5" s="500"/>
      <c r="C5" s="501"/>
      <c r="D5" s="501"/>
      <c r="E5" s="501"/>
      <c r="F5" s="502"/>
      <c r="G5" s="449"/>
      <c r="H5" s="450"/>
      <c r="I5" s="492"/>
      <c r="J5" s="496"/>
      <c r="K5" s="494"/>
      <c r="L5" s="490"/>
      <c r="M5" s="23"/>
      <c r="N5" s="23"/>
      <c r="O5" s="23"/>
    </row>
    <row r="6" spans="1:15" ht="36.75" customHeight="1" thickBot="1">
      <c r="A6" s="29"/>
      <c r="B6" s="409" t="s">
        <v>6</v>
      </c>
      <c r="C6" s="410"/>
      <c r="D6" s="410"/>
      <c r="E6" s="410"/>
      <c r="F6" s="410"/>
      <c r="G6" s="410"/>
      <c r="H6" s="410"/>
      <c r="I6" s="410"/>
      <c r="J6" s="410"/>
      <c r="K6" s="410"/>
      <c r="L6" s="411"/>
      <c r="M6" s="23"/>
      <c r="N6" s="23"/>
      <c r="O6" s="23"/>
    </row>
    <row r="7" spans="1:15" ht="26.25" customHeight="1" thickBot="1">
      <c r="A7" s="30"/>
      <c r="B7" s="482" t="s">
        <v>86</v>
      </c>
      <c r="C7" s="483"/>
      <c r="D7" s="483"/>
      <c r="E7" s="483"/>
      <c r="F7" s="483"/>
      <c r="G7" s="483"/>
      <c r="H7" s="484"/>
      <c r="I7" s="31"/>
      <c r="J7" s="32"/>
      <c r="K7" s="33"/>
      <c r="L7" s="34"/>
      <c r="M7" s="23"/>
      <c r="N7" s="23"/>
      <c r="O7" s="23"/>
    </row>
    <row r="8" spans="1:15" ht="36.75" customHeight="1">
      <c r="A8" s="35"/>
      <c r="B8" s="431" t="s">
        <v>132</v>
      </c>
      <c r="C8" s="432"/>
      <c r="D8" s="514" t="s">
        <v>28</v>
      </c>
      <c r="E8" s="515"/>
      <c r="F8" s="515"/>
      <c r="G8" s="155"/>
      <c r="H8" s="169" t="s">
        <v>90</v>
      </c>
      <c r="I8" s="425" t="str">
        <f>IF(G10="","",IF(AND(G8=0,G9=0),"×",IF(G10&lt;=K8,"○","")))</f>
        <v/>
      </c>
      <c r="J8" s="396" t="str">
        <f>IF(G10="","",IF(G10&lt;2,"5",IF(G10&lt;4,"4",IF(G10&lt;5,"3",IF(G10&lt;7,"2",IF(G10&gt;=7,"1"))))))</f>
        <v/>
      </c>
      <c r="K8" s="441">
        <v>4.0999999999999996</v>
      </c>
      <c r="L8" s="512" t="s">
        <v>183</v>
      </c>
      <c r="M8" s="23"/>
      <c r="N8" s="23"/>
      <c r="O8" s="23"/>
    </row>
    <row r="9" spans="1:15" ht="36.75" customHeight="1">
      <c r="A9" s="35"/>
      <c r="B9" s="431"/>
      <c r="C9" s="432"/>
      <c r="D9" s="460" t="s">
        <v>29</v>
      </c>
      <c r="E9" s="461"/>
      <c r="F9" s="462"/>
      <c r="G9" s="156"/>
      <c r="H9" s="170" t="s">
        <v>5</v>
      </c>
      <c r="I9" s="485"/>
      <c r="J9" s="397"/>
      <c r="K9" s="511"/>
      <c r="L9" s="513"/>
      <c r="M9" s="23"/>
      <c r="N9" s="23"/>
      <c r="O9" s="23"/>
    </row>
    <row r="10" spans="1:15" ht="36.75" customHeight="1">
      <c r="A10" s="35"/>
      <c r="B10" s="431"/>
      <c r="C10" s="432"/>
      <c r="D10" s="508" t="s">
        <v>91</v>
      </c>
      <c r="E10" s="509"/>
      <c r="F10" s="510"/>
      <c r="G10" s="172" t="str">
        <f>IF(G8="","",G8-G9)</f>
        <v/>
      </c>
      <c r="H10" s="171" t="s">
        <v>5</v>
      </c>
      <c r="I10" s="485"/>
      <c r="J10" s="397"/>
      <c r="K10" s="511"/>
      <c r="L10" s="513"/>
      <c r="M10" s="23"/>
      <c r="N10" s="23"/>
      <c r="O10" s="23"/>
    </row>
    <row r="11" spans="1:15" ht="33.75" customHeight="1">
      <c r="A11" s="36"/>
      <c r="B11" s="427" t="s">
        <v>360</v>
      </c>
      <c r="C11" s="416"/>
      <c r="D11" s="504" t="s">
        <v>192</v>
      </c>
      <c r="E11" s="505"/>
      <c r="F11" s="506"/>
      <c r="G11" s="480"/>
      <c r="H11" s="481"/>
      <c r="I11" s="425" t="str">
        <f>IF(G12="","",IF(G12&gt;=K11,"○",""))</f>
        <v/>
      </c>
      <c r="J11" s="396" t="str">
        <f>IF(G12="","",IF(G12&gt;=17,"5",IF(G12&gt;=13,"4",IF(G12&gt;=9,"3",IF(G12&gt;=6,"2",IF(G12&lt;6,"1"))))))</f>
        <v/>
      </c>
      <c r="K11" s="441" t="str">
        <f>IF(G11="","",VLOOKUP(G11,計算シート!B37:C53,2,FALSE))</f>
        <v/>
      </c>
      <c r="L11" s="512" t="s">
        <v>211</v>
      </c>
      <c r="M11" s="23"/>
      <c r="N11" s="23"/>
      <c r="O11" s="23"/>
    </row>
    <row r="12" spans="1:15" ht="33.75" customHeight="1" thickBot="1">
      <c r="A12" s="36"/>
      <c r="B12" s="503"/>
      <c r="C12" s="400"/>
      <c r="D12" s="504" t="s">
        <v>212</v>
      </c>
      <c r="E12" s="505"/>
      <c r="F12" s="506"/>
      <c r="G12" s="206" t="str">
        <f>IF(G9="","",G9)</f>
        <v/>
      </c>
      <c r="H12" s="173" t="s">
        <v>213</v>
      </c>
      <c r="I12" s="485"/>
      <c r="J12" s="398"/>
      <c r="K12" s="442"/>
      <c r="L12" s="516"/>
      <c r="M12" s="23"/>
      <c r="N12" s="23"/>
      <c r="O12" s="23"/>
    </row>
    <row r="13" spans="1:15" ht="31.5" customHeight="1" thickBot="1">
      <c r="A13" s="36"/>
      <c r="B13" s="482" t="s">
        <v>215</v>
      </c>
      <c r="C13" s="444"/>
      <c r="D13" s="444"/>
      <c r="E13" s="444"/>
      <c r="F13" s="444"/>
      <c r="G13" s="444"/>
      <c r="H13" s="445"/>
      <c r="I13" s="37"/>
      <c r="J13" s="38"/>
      <c r="K13" s="39"/>
      <c r="L13" s="40"/>
      <c r="M13" s="23"/>
      <c r="N13" s="23"/>
      <c r="O13" s="23"/>
    </row>
    <row r="14" spans="1:15" ht="36" customHeight="1">
      <c r="A14" s="36"/>
      <c r="B14" s="467" t="s">
        <v>159</v>
      </c>
      <c r="C14" s="478"/>
      <c r="D14" s="478"/>
      <c r="E14" s="478"/>
      <c r="F14" s="479"/>
      <c r="G14" s="157"/>
      <c r="H14" s="174" t="s">
        <v>30</v>
      </c>
      <c r="I14" s="41" t="str">
        <f>IF(G14="","",IF(G14&gt;=K14,"○",""))</f>
        <v/>
      </c>
      <c r="J14" s="42" t="str">
        <f>IF(G14="","",IF(G14&lt;5,"1",IF(G14&lt;14,"2",IF(G14&lt;20,"3",IF(G14&lt;30,"4",IF(G14&gt;=30,"5"))))))</f>
        <v/>
      </c>
      <c r="K14" s="58">
        <v>14.8</v>
      </c>
      <c r="L14" s="512" t="s">
        <v>184</v>
      </c>
      <c r="M14" s="23"/>
      <c r="N14" s="23"/>
      <c r="O14" s="23"/>
    </row>
    <row r="15" spans="1:15" ht="33" customHeight="1">
      <c r="A15" s="36"/>
      <c r="B15" s="429" t="s">
        <v>160</v>
      </c>
      <c r="C15" s="507"/>
      <c r="D15" s="507"/>
      <c r="E15" s="507"/>
      <c r="F15" s="430"/>
      <c r="G15" s="158"/>
      <c r="H15" s="175" t="s">
        <v>30</v>
      </c>
      <c r="I15" s="41" t="str">
        <f>IF(G15="","",IF(G15&gt;=K15,"○",""))</f>
        <v/>
      </c>
      <c r="J15" s="42" t="str">
        <f>IF(G15="","",IF(G15&lt;60,"1",IF(G15&lt;87,"2",IF(G15&lt;92,"3",IF(G15&lt;97,"4",IF(G15&gt;=97,"5"))))))</f>
        <v/>
      </c>
      <c r="K15" s="58">
        <v>87.4</v>
      </c>
      <c r="L15" s="513"/>
      <c r="M15" s="23"/>
      <c r="N15" s="23"/>
      <c r="O15" s="23"/>
    </row>
    <row r="16" spans="1:15" ht="33.75" customHeight="1" thickBot="1">
      <c r="A16" s="35"/>
      <c r="B16" s="463" t="s">
        <v>170</v>
      </c>
      <c r="C16" s="463"/>
      <c r="D16" s="463"/>
      <c r="E16" s="463"/>
      <c r="F16" s="524"/>
      <c r="G16" s="159"/>
      <c r="H16" s="174" t="s">
        <v>30</v>
      </c>
      <c r="I16" s="41" t="str">
        <f>IF(G16="","",IF(G16&gt;=K16,"○",""))</f>
        <v/>
      </c>
      <c r="J16" s="42" t="str">
        <f>IF(G16="","",IF(G16&lt;80,"1",IF(G16&lt;93,"2",IF(G16&lt;95,"3",IF(G16&lt;97,"4",IF(G16&gt;=97,"5"))))))</f>
        <v/>
      </c>
      <c r="K16" s="58">
        <v>93.1</v>
      </c>
      <c r="L16" s="516"/>
      <c r="M16" s="23"/>
      <c r="N16" s="23"/>
      <c r="O16" s="23"/>
    </row>
    <row r="17" spans="1:15" ht="32.25" customHeight="1" thickBot="1">
      <c r="A17" s="36"/>
      <c r="B17" s="443" t="s">
        <v>216</v>
      </c>
      <c r="C17" s="444"/>
      <c r="D17" s="444"/>
      <c r="E17" s="444"/>
      <c r="F17" s="444"/>
      <c r="G17" s="444"/>
      <c r="H17" s="445"/>
      <c r="I17" s="31"/>
      <c r="J17" s="43"/>
      <c r="K17" s="33"/>
      <c r="L17" s="34"/>
      <c r="M17" s="23"/>
      <c r="N17" s="23"/>
      <c r="O17" s="23"/>
    </row>
    <row r="18" spans="1:15" ht="46.5" customHeight="1">
      <c r="A18" s="36"/>
      <c r="B18" s="507" t="s">
        <v>214</v>
      </c>
      <c r="C18" s="418"/>
      <c r="D18" s="422"/>
      <c r="E18" s="423"/>
      <c r="F18" s="423"/>
      <c r="G18" s="423"/>
      <c r="H18" s="424"/>
      <c r="I18" s="41" t="str">
        <f>IF(D18=計算シート!P8,"○",IF(D18=計算シート!R8,"○",""))</f>
        <v/>
      </c>
      <c r="J18" s="42" t="str">
        <f>IF(D18="","",IF(D18=計算シート!N8,"1",IF(D18=計算シート!P8,"3",IF(D18=計算シート!R8,"5"))))</f>
        <v/>
      </c>
      <c r="K18" s="203" t="s">
        <v>9</v>
      </c>
      <c r="L18" s="563"/>
      <c r="M18" s="23"/>
      <c r="N18" s="23"/>
      <c r="O18" s="23"/>
    </row>
    <row r="19" spans="1:15" ht="22.5" customHeight="1">
      <c r="A19" s="36"/>
      <c r="B19" s="415" t="s">
        <v>349</v>
      </c>
      <c r="C19" s="416"/>
      <c r="D19" s="419"/>
      <c r="E19" s="420"/>
      <c r="F19" s="420"/>
      <c r="G19" s="420"/>
      <c r="H19" s="421"/>
      <c r="I19" s="425" t="str">
        <f>IF(D19=計算シート!P9,"○",IF(D19=計算シート!R9,"○",""))</f>
        <v/>
      </c>
      <c r="J19" s="396" t="str">
        <f>IF(D19="","",IF(D19=計算シート!N9,"1",IF(D19=計算シート!P9,"3",IF(D19=計算シート!R9,"5"))))</f>
        <v/>
      </c>
      <c r="K19" s="137" t="s">
        <v>9</v>
      </c>
      <c r="L19" s="564"/>
      <c r="M19" s="23"/>
      <c r="N19" s="23"/>
      <c r="O19" s="23"/>
    </row>
    <row r="20" spans="1:15" ht="22.5" customHeight="1">
      <c r="A20" s="36"/>
      <c r="B20" s="417"/>
      <c r="C20" s="418"/>
      <c r="D20" s="422"/>
      <c r="E20" s="423"/>
      <c r="F20" s="423"/>
      <c r="G20" s="423"/>
      <c r="H20" s="424"/>
      <c r="I20" s="426"/>
      <c r="J20" s="398"/>
      <c r="K20" s="138" t="s">
        <v>9</v>
      </c>
      <c r="L20" s="564"/>
      <c r="M20" s="23"/>
      <c r="N20" s="23"/>
      <c r="O20" s="23"/>
    </row>
    <row r="21" spans="1:15" ht="26.25" customHeight="1">
      <c r="A21" s="36"/>
      <c r="B21" s="427" t="s">
        <v>163</v>
      </c>
      <c r="C21" s="428"/>
      <c r="D21" s="419"/>
      <c r="E21" s="420"/>
      <c r="F21" s="420"/>
      <c r="G21" s="420"/>
      <c r="H21" s="421"/>
      <c r="I21" s="425" t="str">
        <f>IF(D21=計算シート!P10,"○",IF(D21=計算シート!R10,"○",""))</f>
        <v/>
      </c>
      <c r="J21" s="396" t="str">
        <f>IF(D21="","",IF(D21=計算シート!N10,"1",IF(D21=計算シート!P10,"3",IF(D21=計算シート!R10,"5"))))</f>
        <v/>
      </c>
      <c r="K21" s="138" t="s">
        <v>9</v>
      </c>
      <c r="L21" s="564"/>
      <c r="M21" s="23"/>
      <c r="N21" s="23"/>
      <c r="O21" s="23"/>
    </row>
    <row r="22" spans="1:15" ht="24.75" customHeight="1" thickBot="1">
      <c r="A22" s="36"/>
      <c r="B22" s="429"/>
      <c r="C22" s="430"/>
      <c r="D22" s="422"/>
      <c r="E22" s="423"/>
      <c r="F22" s="423"/>
      <c r="G22" s="423"/>
      <c r="H22" s="424"/>
      <c r="I22" s="426"/>
      <c r="J22" s="398"/>
      <c r="K22" s="138" t="s">
        <v>9</v>
      </c>
      <c r="L22" s="564"/>
      <c r="M22" s="23"/>
      <c r="N22" s="23"/>
      <c r="O22" s="23"/>
    </row>
    <row r="23" spans="1:15" ht="32.25" customHeight="1" thickBot="1">
      <c r="A23" s="36"/>
      <c r="B23" s="443" t="s">
        <v>230</v>
      </c>
      <c r="C23" s="444"/>
      <c r="D23" s="444"/>
      <c r="E23" s="444"/>
      <c r="F23" s="444"/>
      <c r="G23" s="444"/>
      <c r="H23" s="445"/>
      <c r="I23" s="31"/>
      <c r="J23" s="43"/>
      <c r="K23" s="33"/>
      <c r="L23" s="564"/>
      <c r="M23" s="23"/>
      <c r="N23" s="23"/>
      <c r="O23" s="23"/>
    </row>
    <row r="24" spans="1:15" ht="55.5" customHeight="1" thickBot="1">
      <c r="A24" s="36"/>
      <c r="B24" s="574" t="s">
        <v>164</v>
      </c>
      <c r="C24" s="575"/>
      <c r="D24" s="422"/>
      <c r="E24" s="423"/>
      <c r="F24" s="423"/>
      <c r="G24" s="423"/>
      <c r="H24" s="424"/>
      <c r="I24" s="41" t="str">
        <f>IF(D24=計算シート!P11,"○",IF(D24=計算シート!R11,"○",""))</f>
        <v/>
      </c>
      <c r="J24" s="42" t="str">
        <f>IF(D24="","",IF(D24=計算シート!N11,"1",IF(D24=計算シート!P11,"3",IF(D24=計算シート!R11,"5"))))</f>
        <v/>
      </c>
      <c r="K24" s="44" t="s">
        <v>9</v>
      </c>
      <c r="L24" s="565"/>
      <c r="M24" s="23"/>
      <c r="N24" s="23"/>
      <c r="O24" s="23"/>
    </row>
    <row r="25" spans="1:15" ht="33" customHeight="1" thickBot="1">
      <c r="A25" s="36"/>
      <c r="B25" s="482" t="s">
        <v>217</v>
      </c>
      <c r="C25" s="483"/>
      <c r="D25" s="483"/>
      <c r="E25" s="483"/>
      <c r="F25" s="483"/>
      <c r="G25" s="483"/>
      <c r="H25" s="484"/>
      <c r="I25" s="45"/>
      <c r="J25" s="46"/>
      <c r="K25" s="47"/>
      <c r="L25" s="201"/>
      <c r="M25" s="23"/>
      <c r="N25" s="23"/>
      <c r="O25" s="23"/>
    </row>
    <row r="26" spans="1:15" ht="42.75" customHeight="1" thickBot="1">
      <c r="A26" s="36"/>
      <c r="B26" s="468" t="s">
        <v>219</v>
      </c>
      <c r="C26" s="469"/>
      <c r="D26" s="419"/>
      <c r="E26" s="420"/>
      <c r="F26" s="420"/>
      <c r="G26" s="420"/>
      <c r="H26" s="421"/>
      <c r="I26" s="41" t="str">
        <f>IF(D26=計算シート!P12,"○",IF(D26=計算シート!R12,"○",""))</f>
        <v/>
      </c>
      <c r="J26" s="42" t="str">
        <f>IF(D26="","",IF(D26=計算シート!N12,"1",IF(D26=計算シート!P12,"3",IF(D26=計算シート!R12,"5"))))</f>
        <v/>
      </c>
      <c r="K26" s="145" t="s">
        <v>218</v>
      </c>
      <c r="L26" s="146"/>
      <c r="M26" s="23"/>
      <c r="N26" s="23"/>
      <c r="O26" s="23"/>
    </row>
    <row r="27" spans="1:15" ht="31.5" customHeight="1" thickBot="1">
      <c r="A27" s="49"/>
      <c r="B27" s="482" t="s">
        <v>88</v>
      </c>
      <c r="C27" s="483"/>
      <c r="D27" s="483"/>
      <c r="E27" s="483"/>
      <c r="F27" s="483"/>
      <c r="G27" s="483"/>
      <c r="H27" s="484"/>
      <c r="I27" s="31"/>
      <c r="J27" s="43"/>
      <c r="K27" s="33"/>
      <c r="L27" s="202"/>
      <c r="M27" s="23"/>
      <c r="N27" s="23"/>
      <c r="O27" s="23"/>
    </row>
    <row r="28" spans="1:15" ht="49.5" customHeight="1">
      <c r="A28" s="36"/>
      <c r="B28" s="451" t="s">
        <v>171</v>
      </c>
      <c r="C28" s="452"/>
      <c r="D28" s="452"/>
      <c r="E28" s="452"/>
      <c r="F28" s="453"/>
      <c r="G28" s="160"/>
      <c r="H28" s="176" t="s">
        <v>4</v>
      </c>
      <c r="I28" s="41" t="str">
        <f>IF(G28="","",IF(G28&lt;=K28,"○",""))</f>
        <v/>
      </c>
      <c r="J28" s="42" t="str">
        <f>IF(G28="","",IF(G28&lt;5,"5",IF(G28&lt;7,"4",IF(G28&lt;10,"3",IF(G28&lt;20,"2",IF(G28&gt;=20,"1"))))))</f>
        <v/>
      </c>
      <c r="K28" s="139">
        <v>9.1999999999999993</v>
      </c>
      <c r="L28" s="197" t="s">
        <v>185</v>
      </c>
      <c r="M28" s="23"/>
      <c r="N28" s="23"/>
      <c r="O28" s="23"/>
    </row>
    <row r="29" spans="1:15" ht="43.5" customHeight="1">
      <c r="A29" s="36"/>
      <c r="B29" s="454" t="s">
        <v>161</v>
      </c>
      <c r="C29" s="455"/>
      <c r="D29" s="455"/>
      <c r="E29" s="455"/>
      <c r="F29" s="456"/>
      <c r="G29" s="344"/>
      <c r="H29" s="345" t="s">
        <v>32</v>
      </c>
      <c r="I29" s="41" t="str">
        <f>IF(G29="","",IF(G29&gt;=K29,"○",""))</f>
        <v/>
      </c>
      <c r="J29" s="42" t="str">
        <f>IF(G29="","",IF(G29&lt;40,"1",IF(G29&lt;56,"2",IF(G29&lt;65,"3",IF(G29&lt;75,"4",IF(G29&gt;=75,"5"))))))</f>
        <v/>
      </c>
      <c r="K29" s="58">
        <v>56.6</v>
      </c>
      <c r="L29" s="263" t="s">
        <v>186</v>
      </c>
      <c r="M29" s="23"/>
      <c r="N29" s="23"/>
      <c r="O29" s="23"/>
    </row>
    <row r="30" spans="1:15" ht="33.75" customHeight="1" thickBot="1">
      <c r="A30" s="35"/>
      <c r="B30" s="457" t="s">
        <v>231</v>
      </c>
      <c r="C30" s="458"/>
      <c r="D30" s="458"/>
      <c r="E30" s="458"/>
      <c r="F30" s="458"/>
      <c r="G30" s="458"/>
      <c r="H30" s="459"/>
      <c r="I30" s="340"/>
      <c r="J30" s="341"/>
      <c r="K30" s="342"/>
      <c r="L30" s="343"/>
      <c r="M30" s="23"/>
      <c r="N30" s="23"/>
      <c r="O30" s="23"/>
    </row>
    <row r="31" spans="1:15" ht="41.25" customHeight="1">
      <c r="A31" s="36"/>
      <c r="B31" s="467" t="s">
        <v>166</v>
      </c>
      <c r="C31" s="453"/>
      <c r="D31" s="419"/>
      <c r="E31" s="420"/>
      <c r="F31" s="420"/>
      <c r="G31" s="420"/>
      <c r="H31" s="421"/>
      <c r="I31" s="41" t="str">
        <f>IF(D31=計算シート!P15,"○",IF(D31=計算シート!R15,"○",""))</f>
        <v/>
      </c>
      <c r="J31" s="42" t="str">
        <f>IF(D31="","",IF(D31=計算シート!N15,"1",IF(D31=計算シート!P15,"3",IF(D31=計算シート!R15,"5"))))</f>
        <v/>
      </c>
      <c r="K31" s="203" t="s">
        <v>9</v>
      </c>
      <c r="L31" s="373"/>
      <c r="M31" s="23"/>
      <c r="N31" s="23"/>
      <c r="O31" s="23"/>
    </row>
    <row r="32" spans="1:15" ht="66" customHeight="1">
      <c r="A32" s="36"/>
      <c r="B32" s="463" t="s">
        <v>337</v>
      </c>
      <c r="C32" s="464"/>
      <c r="D32" s="475"/>
      <c r="E32" s="476"/>
      <c r="F32" s="476"/>
      <c r="G32" s="476"/>
      <c r="H32" s="477"/>
      <c r="I32" s="41" t="str">
        <f>IF(D32=計算シート!P16,"○",IF(D32=計算シート!R16,"○",""))</f>
        <v/>
      </c>
      <c r="J32" s="42" t="str">
        <f>IF(D32="","",IF(D32=計算シート!N16,"1",IF(D32=計算シート!P16,"3",IF(D32=計算シート!R16,"5"))))</f>
        <v/>
      </c>
      <c r="K32" s="203" t="s">
        <v>9</v>
      </c>
      <c r="L32" s="374"/>
      <c r="M32" s="23"/>
      <c r="N32" s="23"/>
      <c r="O32" s="23"/>
    </row>
    <row r="33" spans="1:15" ht="41.25" customHeight="1">
      <c r="A33" s="36"/>
      <c r="B33" s="465" t="s">
        <v>165</v>
      </c>
      <c r="C33" s="466"/>
      <c r="D33" s="422"/>
      <c r="E33" s="423"/>
      <c r="F33" s="423"/>
      <c r="G33" s="423"/>
      <c r="H33" s="424"/>
      <c r="I33" s="41" t="str">
        <f>IF(D33=計算シート!P17,"○",IF(D33=計算シート!R17,"○",""))</f>
        <v/>
      </c>
      <c r="J33" s="42" t="str">
        <f>IF(D33="","",IF(D33=計算シート!N17,"1",IF(D33=計算シート!P17,"3",IF(D33=計算シート!R17,"5"))))</f>
        <v/>
      </c>
      <c r="K33" s="203" t="s">
        <v>9</v>
      </c>
      <c r="L33" s="374"/>
      <c r="M33" s="23"/>
      <c r="N33" s="23"/>
      <c r="O33" s="23"/>
    </row>
    <row r="34" spans="1:15" ht="41.25" customHeight="1">
      <c r="A34" s="35"/>
      <c r="B34" s="465" t="s">
        <v>220</v>
      </c>
      <c r="C34" s="466"/>
      <c r="D34" s="422"/>
      <c r="E34" s="423"/>
      <c r="F34" s="423"/>
      <c r="G34" s="423"/>
      <c r="H34" s="424"/>
      <c r="I34" s="41" t="str">
        <f>IF(D34=計算シート!P18,"○",IF(D34=計算シート!R18,"○",""))</f>
        <v/>
      </c>
      <c r="J34" s="42" t="str">
        <f>IF(D34="","",IF(D34=計算シート!N18,"1",IF(D34=計算シート!P18,"3",IF(D34=計算シート!R18,"5"))))</f>
        <v/>
      </c>
      <c r="K34" s="203" t="s">
        <v>9</v>
      </c>
      <c r="L34" s="374"/>
      <c r="M34" s="23"/>
      <c r="N34" s="23"/>
      <c r="O34" s="23"/>
    </row>
    <row r="35" spans="1:15" ht="41.25" customHeight="1" thickBot="1">
      <c r="A35" s="36"/>
      <c r="B35" s="577" t="s">
        <v>133</v>
      </c>
      <c r="C35" s="578"/>
      <c r="D35" s="422"/>
      <c r="E35" s="423"/>
      <c r="F35" s="423"/>
      <c r="G35" s="423"/>
      <c r="H35" s="424"/>
      <c r="I35" s="199" t="str">
        <f>IF(D35=計算シート!P19,"○",IF(D35=計算シート!R19,"○",""))</f>
        <v/>
      </c>
      <c r="J35" s="198" t="str">
        <f>IF(D35="","",IF(D35=計算シート!N19,"1",IF(D35=計算シート!P19,"3",IF(D35=計算シート!R19,"5"))))</f>
        <v/>
      </c>
      <c r="K35" s="200" t="s">
        <v>9</v>
      </c>
      <c r="L35" s="374"/>
      <c r="M35" s="23"/>
      <c r="N35" s="23"/>
      <c r="O35" s="23"/>
    </row>
    <row r="36" spans="1:15" ht="33.75" customHeight="1" thickBot="1">
      <c r="A36" s="35"/>
      <c r="B36" s="482" t="s">
        <v>235</v>
      </c>
      <c r="C36" s="483"/>
      <c r="D36" s="483"/>
      <c r="E36" s="483"/>
      <c r="F36" s="483"/>
      <c r="G36" s="483"/>
      <c r="H36" s="484"/>
      <c r="I36" s="37"/>
      <c r="J36" s="50"/>
      <c r="K36" s="51"/>
      <c r="L36" s="62"/>
      <c r="M36" s="23"/>
      <c r="N36" s="23"/>
      <c r="O36" s="23"/>
    </row>
    <row r="37" spans="1:15" ht="41.25" customHeight="1" thickBot="1">
      <c r="A37" s="36"/>
      <c r="B37" s="470" t="s">
        <v>351</v>
      </c>
      <c r="C37" s="471"/>
      <c r="D37" s="422"/>
      <c r="E37" s="423"/>
      <c r="F37" s="423"/>
      <c r="G37" s="423"/>
      <c r="H37" s="424"/>
      <c r="I37" s="142" t="str">
        <f>IF(D37=計算シート!P20,"○",IF(D37=計算シート!R20,"○",""))</f>
        <v/>
      </c>
      <c r="J37" s="143" t="str">
        <f>IF(D37="","",IF(D37=計算シート!N20,"1",IF(D37=計算シート!P20,"3",IF(D37=計算シート!R20,"5"))))</f>
        <v/>
      </c>
      <c r="K37" s="144" t="s">
        <v>9</v>
      </c>
      <c r="L37" s="147"/>
      <c r="M37" s="23"/>
      <c r="N37" s="23"/>
      <c r="O37" s="23"/>
    </row>
    <row r="38" spans="1:15" ht="42.75" customHeight="1" thickBot="1">
      <c r="A38" s="53"/>
      <c r="B38" s="412" t="s">
        <v>97</v>
      </c>
      <c r="C38" s="413"/>
      <c r="D38" s="413"/>
      <c r="E38" s="413"/>
      <c r="F38" s="413"/>
      <c r="G38" s="413"/>
      <c r="H38" s="413"/>
      <c r="I38" s="413"/>
      <c r="J38" s="413"/>
      <c r="K38" s="413"/>
      <c r="L38" s="414"/>
      <c r="M38" s="23"/>
      <c r="N38" s="23"/>
      <c r="O38" s="23"/>
    </row>
    <row r="39" spans="1:15" ht="33" customHeight="1" thickBot="1">
      <c r="A39" s="36"/>
      <c r="B39" s="472" t="s">
        <v>85</v>
      </c>
      <c r="C39" s="473"/>
      <c r="D39" s="473"/>
      <c r="E39" s="473"/>
      <c r="F39" s="473"/>
      <c r="G39" s="473"/>
      <c r="H39" s="474"/>
      <c r="I39" s="572"/>
      <c r="J39" s="573"/>
      <c r="K39" s="576"/>
      <c r="L39" s="576"/>
      <c r="M39" s="23"/>
      <c r="N39" s="23"/>
      <c r="O39" s="23"/>
    </row>
    <row r="40" spans="1:15" ht="48.75" customHeight="1">
      <c r="A40" s="36"/>
      <c r="B40" s="585" t="s">
        <v>134</v>
      </c>
      <c r="C40" s="431"/>
      <c r="D40" s="583" t="s">
        <v>136</v>
      </c>
      <c r="E40" s="584"/>
      <c r="F40" s="584"/>
      <c r="G40" s="161"/>
      <c r="H40" s="177" t="s">
        <v>137</v>
      </c>
      <c r="I40" s="393" t="str">
        <f>IF(G42="","",IF(G42&gt;=K40,"○",""))</f>
        <v/>
      </c>
      <c r="J40" s="586" t="str">
        <f>IF(G42="","",IF(G42&lt;0.15,"1",IF(G42&lt;0.3,"2",IF(G42&lt;0.35,"3",IF(G42&lt;0.4,"4",IF(G42&gt;=0.4,"5"))))))</f>
        <v/>
      </c>
      <c r="K40" s="408">
        <v>0.32500000000000001</v>
      </c>
      <c r="L40" s="582" t="s">
        <v>187</v>
      </c>
      <c r="M40" s="23"/>
      <c r="N40" s="23"/>
      <c r="O40" s="23"/>
    </row>
    <row r="41" spans="1:15" ht="48.75" customHeight="1">
      <c r="A41" s="36"/>
      <c r="B41" s="585"/>
      <c r="C41" s="431"/>
      <c r="D41" s="388" t="s">
        <v>138</v>
      </c>
      <c r="E41" s="389"/>
      <c r="F41" s="389"/>
      <c r="G41" s="162"/>
      <c r="H41" s="178" t="s">
        <v>137</v>
      </c>
      <c r="I41" s="394"/>
      <c r="J41" s="586"/>
      <c r="K41" s="408"/>
      <c r="L41" s="582"/>
      <c r="M41" s="23"/>
      <c r="N41" s="23"/>
      <c r="O41" s="23"/>
    </row>
    <row r="42" spans="1:15" ht="48.75" customHeight="1" thickBot="1">
      <c r="A42" s="36"/>
      <c r="B42" s="585"/>
      <c r="C42" s="431"/>
      <c r="D42" s="390" t="s">
        <v>92</v>
      </c>
      <c r="E42" s="390"/>
      <c r="F42" s="390"/>
      <c r="G42" s="391" t="str">
        <f>IF(G40="","",G41/(G41+G40))</f>
        <v/>
      </c>
      <c r="H42" s="392"/>
      <c r="I42" s="395"/>
      <c r="J42" s="586"/>
      <c r="K42" s="408"/>
      <c r="L42" s="582"/>
      <c r="M42" s="23"/>
      <c r="N42" s="23"/>
      <c r="O42" s="23"/>
    </row>
    <row r="43" spans="1:15" ht="33" customHeight="1" thickBot="1">
      <c r="A43" s="35"/>
      <c r="B43" s="472" t="s">
        <v>44</v>
      </c>
      <c r="C43" s="473"/>
      <c r="D43" s="473"/>
      <c r="E43" s="473"/>
      <c r="F43" s="473"/>
      <c r="G43" s="473"/>
      <c r="H43" s="474"/>
      <c r="I43" s="54"/>
      <c r="J43" s="55"/>
      <c r="K43" s="45"/>
      <c r="L43" s="56"/>
      <c r="M43" s="23"/>
      <c r="N43" s="23"/>
      <c r="O43" s="23"/>
    </row>
    <row r="44" spans="1:15" ht="44.25" customHeight="1">
      <c r="A44" s="36"/>
      <c r="B44" s="399" t="s">
        <v>162</v>
      </c>
      <c r="C44" s="400"/>
      <c r="D44" s="386" t="s">
        <v>152</v>
      </c>
      <c r="E44" s="387"/>
      <c r="F44" s="387"/>
      <c r="G44" s="163"/>
      <c r="H44" s="179" t="s">
        <v>36</v>
      </c>
      <c r="I44" s="393" t="str">
        <f>IF(OR(G44="",G45=""),"",IF(OR(G44=0,G45=0),"×",IF(G46&gt;=K44,"○","")))</f>
        <v/>
      </c>
      <c r="J44" s="396" t="str">
        <f>IF(G46="","",IF(G46&lt;0.6,"1",IF(G46&lt;0.75,"2",IF(G46&lt;0.8,"3",IF(G46&lt;0.85,"4",IF(G46&gt;=0.85,"5"))))))</f>
        <v/>
      </c>
      <c r="K44" s="528">
        <v>0.752</v>
      </c>
      <c r="L44" s="512" t="s">
        <v>183</v>
      </c>
      <c r="M44" s="23"/>
      <c r="N44" s="23"/>
      <c r="O44" s="23"/>
    </row>
    <row r="45" spans="1:15" ht="44.25" customHeight="1">
      <c r="A45" s="36"/>
      <c r="B45" s="399"/>
      <c r="C45" s="400"/>
      <c r="D45" s="486" t="s">
        <v>153</v>
      </c>
      <c r="E45" s="487"/>
      <c r="F45" s="488"/>
      <c r="G45" s="164"/>
      <c r="H45" s="180" t="s">
        <v>36</v>
      </c>
      <c r="I45" s="394"/>
      <c r="J45" s="397"/>
      <c r="K45" s="529"/>
      <c r="L45" s="513"/>
      <c r="M45" s="23"/>
      <c r="N45" s="23"/>
      <c r="O45" s="23"/>
    </row>
    <row r="46" spans="1:15" ht="44.25" customHeight="1" thickBot="1">
      <c r="A46" s="36"/>
      <c r="B46" s="399"/>
      <c r="C46" s="400"/>
      <c r="D46" s="383" t="s">
        <v>91</v>
      </c>
      <c r="E46" s="384"/>
      <c r="F46" s="385"/>
      <c r="G46" s="433" t="str">
        <f>IF(OR(G44=0,G45=0),"",G45/G44)</f>
        <v/>
      </c>
      <c r="H46" s="434"/>
      <c r="I46" s="395"/>
      <c r="J46" s="398"/>
      <c r="K46" s="530"/>
      <c r="L46" s="516"/>
      <c r="M46" s="23"/>
      <c r="N46" s="23"/>
      <c r="O46" s="23"/>
    </row>
    <row r="47" spans="1:15" ht="30.75" customHeight="1" thickBot="1">
      <c r="A47" s="36"/>
      <c r="B47" s="402" t="s">
        <v>69</v>
      </c>
      <c r="C47" s="403"/>
      <c r="D47" s="403"/>
      <c r="E47" s="403"/>
      <c r="F47" s="403"/>
      <c r="G47" s="403"/>
      <c r="H47" s="404"/>
      <c r="I47" s="55"/>
      <c r="J47" s="45"/>
      <c r="K47" s="55"/>
      <c r="L47" s="34"/>
      <c r="M47" s="23"/>
      <c r="N47" s="23"/>
      <c r="O47" s="23"/>
    </row>
    <row r="48" spans="1:15" ht="24.75" customHeight="1">
      <c r="A48" s="35"/>
      <c r="B48" s="435" t="s">
        <v>221</v>
      </c>
      <c r="C48" s="436"/>
      <c r="D48" s="375" t="s">
        <v>222</v>
      </c>
      <c r="E48" s="376"/>
      <c r="F48" s="181" t="s">
        <v>33</v>
      </c>
      <c r="G48" s="165"/>
      <c r="H48" s="183" t="s">
        <v>35</v>
      </c>
      <c r="I48" s="425" t="str">
        <f>IF(F51="","",IF(F51&gt;=K48,"○",""))</f>
        <v/>
      </c>
      <c r="J48" s="396" t="str">
        <f>IF(F51="","",IF(F51&lt;0.2,"1",IF(F51&lt;0.3,"2",IF(F51&lt;0.5,"3",IF(F51&gt;=0.5,"5")))))</f>
        <v/>
      </c>
      <c r="K48" s="528">
        <v>0.46200000000000002</v>
      </c>
      <c r="L48" s="512" t="s">
        <v>224</v>
      </c>
      <c r="M48" s="23"/>
      <c r="N48" s="23"/>
      <c r="O48" s="23"/>
    </row>
    <row r="49" spans="1:15" ht="24.75" customHeight="1">
      <c r="A49" s="36"/>
      <c r="B49" s="437"/>
      <c r="C49" s="438"/>
      <c r="D49" s="377"/>
      <c r="E49" s="378"/>
      <c r="F49" s="182" t="s">
        <v>34</v>
      </c>
      <c r="G49" s="166"/>
      <c r="H49" s="184" t="s">
        <v>8</v>
      </c>
      <c r="I49" s="485"/>
      <c r="J49" s="397"/>
      <c r="K49" s="529"/>
      <c r="L49" s="513"/>
      <c r="M49" s="23"/>
      <c r="N49" s="23"/>
      <c r="O49" s="23"/>
    </row>
    <row r="50" spans="1:15" ht="24.75" customHeight="1">
      <c r="A50" s="36"/>
      <c r="B50" s="437"/>
      <c r="C50" s="438"/>
      <c r="D50" s="379"/>
      <c r="E50" s="380"/>
      <c r="F50" s="182" t="s">
        <v>223</v>
      </c>
      <c r="G50" s="186" t="str">
        <f>IF(G48="","",IF(G49="","",G48+G49))</f>
        <v/>
      </c>
      <c r="H50" s="185" t="s">
        <v>35</v>
      </c>
      <c r="I50" s="485"/>
      <c r="J50" s="397"/>
      <c r="K50" s="529"/>
      <c r="L50" s="513"/>
      <c r="M50" s="23"/>
      <c r="N50" s="23"/>
      <c r="O50" s="23"/>
    </row>
    <row r="51" spans="1:15" ht="21.75" customHeight="1">
      <c r="A51" s="35"/>
      <c r="B51" s="437"/>
      <c r="C51" s="438"/>
      <c r="D51" s="534" t="s">
        <v>92</v>
      </c>
      <c r="E51" s="535"/>
      <c r="F51" s="517" t="str">
        <f>IF(OR(G48="",G49="",G50=""),"",G49/G50)</f>
        <v/>
      </c>
      <c r="G51" s="518"/>
      <c r="H51" s="519"/>
      <c r="I51" s="485"/>
      <c r="J51" s="397"/>
      <c r="K51" s="529"/>
      <c r="L51" s="513"/>
      <c r="M51" s="23"/>
      <c r="N51" s="23"/>
      <c r="O51" s="23"/>
    </row>
    <row r="52" spans="1:15" ht="18" customHeight="1">
      <c r="A52" s="35"/>
      <c r="B52" s="439"/>
      <c r="C52" s="440"/>
      <c r="D52" s="536"/>
      <c r="E52" s="537"/>
      <c r="F52" s="520"/>
      <c r="G52" s="521"/>
      <c r="H52" s="522"/>
      <c r="I52" s="426"/>
      <c r="J52" s="398"/>
      <c r="K52" s="530"/>
      <c r="L52" s="516"/>
      <c r="M52" s="23"/>
      <c r="N52" s="23"/>
    </row>
    <row r="53" spans="1:15" ht="48.75" customHeight="1">
      <c r="A53" s="35"/>
      <c r="B53" s="507" t="s">
        <v>188</v>
      </c>
      <c r="C53" s="430"/>
      <c r="D53" s="419"/>
      <c r="E53" s="420"/>
      <c r="F53" s="420"/>
      <c r="G53" s="420"/>
      <c r="H53" s="421"/>
      <c r="I53" s="41" t="str">
        <f>IF(D53=計算シート!P24,"○",IF(D53=計算シート!R24,"○",""))</f>
        <v/>
      </c>
      <c r="J53" s="42" t="str">
        <f>IF(D53="","",IF(D53=計算シート!N24,"1",IF(D53=計算シート!P24,"3",IF(D53=計算シート!R24,"5"))))</f>
        <v/>
      </c>
      <c r="K53" s="203" t="s">
        <v>9</v>
      </c>
      <c r="L53" s="141"/>
      <c r="M53" s="23"/>
      <c r="N53" s="23"/>
    </row>
    <row r="54" spans="1:15" ht="48.75" customHeight="1" thickBot="1">
      <c r="A54" s="35"/>
      <c r="B54" s="427" t="s">
        <v>135</v>
      </c>
      <c r="C54" s="587"/>
      <c r="D54" s="419"/>
      <c r="E54" s="420"/>
      <c r="F54" s="420"/>
      <c r="G54" s="420"/>
      <c r="H54" s="421"/>
      <c r="I54" s="41" t="str">
        <f>IF(D54=計算シート!P25,"○",IF(D54=計算シート!R25,"○",""))</f>
        <v/>
      </c>
      <c r="J54" s="42" t="str">
        <f>IF(D54="","",IF(D54=計算シート!N25,"1",IF(D54=計算シート!P25,"3",IF(D54=計算シート!R25,"5"))))</f>
        <v/>
      </c>
      <c r="K54" s="203" t="s">
        <v>9</v>
      </c>
      <c r="L54" s="141"/>
      <c r="M54" s="23"/>
      <c r="N54" s="23"/>
      <c r="O54" s="23"/>
    </row>
    <row r="55" spans="1:15" ht="34.5" customHeight="1" thickBot="1">
      <c r="A55" s="36"/>
      <c r="B55" s="472" t="s">
        <v>234</v>
      </c>
      <c r="C55" s="473"/>
      <c r="D55" s="541"/>
      <c r="E55" s="541"/>
      <c r="F55" s="541"/>
      <c r="G55" s="473"/>
      <c r="H55" s="474"/>
      <c r="I55" s="31"/>
      <c r="J55" s="43"/>
      <c r="K55" s="57"/>
      <c r="L55" s="56"/>
      <c r="M55" s="23"/>
      <c r="N55" s="23"/>
      <c r="O55" s="23"/>
    </row>
    <row r="56" spans="1:15" ht="50.25" customHeight="1">
      <c r="A56" s="36"/>
      <c r="B56" s="468" t="s">
        <v>189</v>
      </c>
      <c r="C56" s="531"/>
      <c r="D56" s="555" t="s">
        <v>226</v>
      </c>
      <c r="E56" s="553" t="s">
        <v>225</v>
      </c>
      <c r="F56" s="554"/>
      <c r="G56" s="167"/>
      <c r="H56" s="187" t="s">
        <v>8</v>
      </c>
      <c r="I56" s="425" t="str">
        <f>IF(OR(G56="",G57="",G59="",G60="",),"",IF(OR(G57=0,G60=0),"×",IF(G62&lt;=K56,"○","")))</f>
        <v/>
      </c>
      <c r="J56" s="525" t="str">
        <f>IF(G62="","",IF(G62&gt;=70,"1",IF(G62&gt;=20,"2",IF(G62&gt;=10,"3",IF(G62&gt;=5,"4",IF(G62&lt;5,"5"))))))</f>
        <v/>
      </c>
      <c r="K56" s="566">
        <v>12.9</v>
      </c>
      <c r="L56" s="512" t="s">
        <v>190</v>
      </c>
      <c r="M56" s="23"/>
      <c r="N56" s="23"/>
      <c r="O56" s="23"/>
    </row>
    <row r="57" spans="1:15" ht="50.25" customHeight="1">
      <c r="A57" s="36"/>
      <c r="B57" s="532"/>
      <c r="C57" s="524"/>
      <c r="D57" s="555"/>
      <c r="E57" s="556" t="s">
        <v>227</v>
      </c>
      <c r="F57" s="557"/>
      <c r="G57" s="168"/>
      <c r="H57" s="188" t="s">
        <v>229</v>
      </c>
      <c r="I57" s="485"/>
      <c r="J57" s="526"/>
      <c r="K57" s="567"/>
      <c r="L57" s="513"/>
      <c r="M57" s="23"/>
      <c r="N57" s="23"/>
      <c r="O57" s="23"/>
    </row>
    <row r="58" spans="1:15" ht="50.25" customHeight="1" thickBot="1">
      <c r="A58" s="36"/>
      <c r="B58" s="532"/>
      <c r="C58" s="524"/>
      <c r="D58" s="555"/>
      <c r="E58" s="558" t="s">
        <v>228</v>
      </c>
      <c r="F58" s="559"/>
      <c r="G58" s="205" t="str">
        <f>IF(OR(G56="",G57=""),"",G56/G57*100)</f>
        <v/>
      </c>
      <c r="H58" s="189" t="s">
        <v>30</v>
      </c>
      <c r="I58" s="485"/>
      <c r="J58" s="526"/>
      <c r="K58" s="567"/>
      <c r="L58" s="513"/>
      <c r="M58" s="23"/>
      <c r="N58" s="23"/>
      <c r="O58" s="23"/>
    </row>
    <row r="59" spans="1:15" ht="52.5" customHeight="1">
      <c r="A59" s="36"/>
      <c r="B59" s="532"/>
      <c r="C59" s="524"/>
      <c r="D59" s="555" t="s">
        <v>34</v>
      </c>
      <c r="E59" s="553" t="s">
        <v>225</v>
      </c>
      <c r="F59" s="554"/>
      <c r="G59" s="167"/>
      <c r="H59" s="187" t="s">
        <v>8</v>
      </c>
      <c r="I59" s="485"/>
      <c r="J59" s="526"/>
      <c r="K59" s="567"/>
      <c r="L59" s="513"/>
      <c r="M59" s="23"/>
      <c r="N59" s="23"/>
      <c r="O59" s="23"/>
    </row>
    <row r="60" spans="1:15" ht="52.5" customHeight="1">
      <c r="A60" s="36"/>
      <c r="B60" s="532"/>
      <c r="C60" s="524"/>
      <c r="D60" s="555"/>
      <c r="E60" s="556" t="s">
        <v>227</v>
      </c>
      <c r="F60" s="557"/>
      <c r="G60" s="168"/>
      <c r="H60" s="188" t="s">
        <v>229</v>
      </c>
      <c r="I60" s="485"/>
      <c r="J60" s="526"/>
      <c r="K60" s="567"/>
      <c r="L60" s="513"/>
      <c r="M60" s="23"/>
      <c r="N60" s="23"/>
      <c r="O60" s="23"/>
    </row>
    <row r="61" spans="1:15" ht="52.5" customHeight="1">
      <c r="A61" s="36"/>
      <c r="B61" s="532"/>
      <c r="C61" s="524"/>
      <c r="D61" s="555"/>
      <c r="E61" s="558" t="s">
        <v>228</v>
      </c>
      <c r="F61" s="559"/>
      <c r="G61" s="205" t="str">
        <f>IF(OR(G59="",G60=""),"",G59/G60*100)</f>
        <v/>
      </c>
      <c r="H61" s="189" t="s">
        <v>30</v>
      </c>
      <c r="I61" s="485"/>
      <c r="J61" s="526"/>
      <c r="K61" s="567"/>
      <c r="L61" s="513"/>
      <c r="M61" s="23"/>
      <c r="N61" s="23"/>
      <c r="O61" s="23"/>
    </row>
    <row r="62" spans="1:15" ht="43.5" customHeight="1">
      <c r="A62" s="35"/>
      <c r="B62" s="532"/>
      <c r="C62" s="524"/>
      <c r="D62" s="579" t="s">
        <v>95</v>
      </c>
      <c r="E62" s="580"/>
      <c r="F62" s="581"/>
      <c r="G62" s="191" t="str">
        <f>IF(OR(G58="",G61=""),"",G61-G58)</f>
        <v/>
      </c>
      <c r="H62" s="190" t="s">
        <v>94</v>
      </c>
      <c r="I62" s="426"/>
      <c r="J62" s="527"/>
      <c r="K62" s="568"/>
      <c r="L62" s="516"/>
      <c r="M62" s="23"/>
      <c r="N62" s="23"/>
      <c r="O62" s="23"/>
    </row>
    <row r="63" spans="1:15" ht="49.5" customHeight="1" thickBot="1">
      <c r="A63" s="36"/>
      <c r="B63" s="381" t="s">
        <v>361</v>
      </c>
      <c r="C63" s="382"/>
      <c r="D63" s="550"/>
      <c r="E63" s="551"/>
      <c r="F63" s="551"/>
      <c r="G63" s="551"/>
      <c r="H63" s="552"/>
      <c r="I63" s="41" t="str">
        <f>IF(D63=計算シート!P27,"○",IF(D63=計算シート!R27,"○",""))</f>
        <v/>
      </c>
      <c r="J63" s="42" t="str">
        <f>IF(D63="","",IF(D63=計算シート!N27,"1",IF(D63=計算シート!P27,"3",IF(D63=計算シート!R27,"5"))))</f>
        <v/>
      </c>
      <c r="K63" s="203" t="s">
        <v>9</v>
      </c>
      <c r="L63" s="52"/>
      <c r="M63" s="23"/>
      <c r="N63" s="23"/>
      <c r="O63" s="23"/>
    </row>
    <row r="64" spans="1:15" ht="36" customHeight="1" thickBot="1">
      <c r="A64" s="36"/>
      <c r="B64" s="472" t="s">
        <v>232</v>
      </c>
      <c r="C64" s="473"/>
      <c r="D64" s="473"/>
      <c r="E64" s="473"/>
      <c r="F64" s="473"/>
      <c r="G64" s="473"/>
      <c r="H64" s="474"/>
      <c r="I64" s="31"/>
      <c r="J64" s="43"/>
      <c r="K64" s="59"/>
      <c r="L64" s="34"/>
      <c r="M64" s="23"/>
      <c r="N64" s="23"/>
      <c r="O64" s="23"/>
    </row>
    <row r="65" spans="1:17" ht="54" customHeight="1" thickBot="1">
      <c r="A65" s="36"/>
      <c r="B65" s="465" t="s">
        <v>350</v>
      </c>
      <c r="C65" s="466"/>
      <c r="D65" s="405"/>
      <c r="E65" s="406"/>
      <c r="F65" s="406"/>
      <c r="G65" s="406"/>
      <c r="H65" s="407"/>
      <c r="I65" s="41" t="str">
        <f>IF(D65=計算シート!P28,"○",IF(D65=計算シート!R28,"○",""))</f>
        <v/>
      </c>
      <c r="J65" s="42" t="str">
        <f>IF(D65="","",IF(D65=計算シート!N28,"1",IF(D65=計算シート!P28,"3",IF(D65=計算シート!R28,"5"))))</f>
        <v/>
      </c>
      <c r="K65" s="203" t="s">
        <v>9</v>
      </c>
      <c r="L65" s="52"/>
      <c r="M65" s="23"/>
      <c r="N65" s="23"/>
      <c r="O65" s="23"/>
    </row>
    <row r="66" spans="1:17" ht="36" customHeight="1" thickBot="1">
      <c r="A66" s="36"/>
      <c r="B66" s="472" t="s">
        <v>233</v>
      </c>
      <c r="C66" s="473"/>
      <c r="D66" s="473"/>
      <c r="E66" s="473"/>
      <c r="F66" s="473"/>
      <c r="G66" s="473"/>
      <c r="H66" s="474"/>
      <c r="I66" s="31"/>
      <c r="J66" s="43"/>
      <c r="K66" s="59"/>
      <c r="L66" s="34"/>
      <c r="M66" s="23"/>
      <c r="N66" s="23"/>
      <c r="O66" s="23"/>
    </row>
    <row r="67" spans="1:17" ht="39.75" customHeight="1" thickBot="1">
      <c r="A67" s="36"/>
      <c r="B67" s="427" t="s">
        <v>167</v>
      </c>
      <c r="C67" s="428"/>
      <c r="D67" s="569"/>
      <c r="E67" s="570"/>
      <c r="F67" s="570"/>
      <c r="G67" s="570"/>
      <c r="H67" s="571"/>
      <c r="I67" s="41" t="str">
        <f>IF(D67=計算シート!P29,"○",IF(D67=計算シート!R29,"○",""))</f>
        <v/>
      </c>
      <c r="J67" s="42" t="str">
        <f>IF(D67="","",IF(D67=計算シート!N29,"1",IF(D67=計算シート!P29,"3",IF(D67=計算シート!R29,"5"))))</f>
        <v/>
      </c>
      <c r="K67" s="203" t="s">
        <v>9</v>
      </c>
      <c r="L67" s="52"/>
      <c r="M67" s="23"/>
      <c r="N67" s="23"/>
      <c r="O67" s="23"/>
    </row>
    <row r="68" spans="1:17" ht="34.5" customHeight="1" thickBot="1">
      <c r="A68" s="36"/>
      <c r="B68" s="402" t="s">
        <v>236</v>
      </c>
      <c r="C68" s="403"/>
      <c r="D68" s="403"/>
      <c r="E68" s="403"/>
      <c r="F68" s="403"/>
      <c r="G68" s="403"/>
      <c r="H68" s="404"/>
      <c r="I68" s="60"/>
      <c r="J68" s="61"/>
      <c r="K68" s="61"/>
      <c r="L68" s="62"/>
      <c r="M68" s="23"/>
      <c r="N68" s="23"/>
      <c r="O68" s="23"/>
    </row>
    <row r="69" spans="1:17" ht="52.5" customHeight="1" thickBot="1">
      <c r="A69" s="53"/>
      <c r="B69" s="429" t="s">
        <v>352</v>
      </c>
      <c r="C69" s="430"/>
      <c r="D69" s="405"/>
      <c r="E69" s="406"/>
      <c r="F69" s="406"/>
      <c r="G69" s="406"/>
      <c r="H69" s="407"/>
      <c r="I69" s="41" t="str">
        <f>IF(D69=計算シート!P30,"○",IF(D69=計算シート!R30,"○",""))</f>
        <v/>
      </c>
      <c r="J69" s="42" t="str">
        <f>IF(D69="","",IF(D69=計算シート!N30,"1",IF(D69=計算シート!P30,"3",IF(D69=計算シート!R30,"5"))))</f>
        <v/>
      </c>
      <c r="K69" s="203" t="s">
        <v>9</v>
      </c>
      <c r="L69" s="63"/>
      <c r="M69" s="23"/>
      <c r="N69" s="23"/>
      <c r="O69" s="23"/>
    </row>
    <row r="70" spans="1:17" ht="34.5" customHeight="1" thickBot="1">
      <c r="A70" s="36"/>
      <c r="B70" s="402" t="s">
        <v>87</v>
      </c>
      <c r="C70" s="403"/>
      <c r="D70" s="403"/>
      <c r="E70" s="403"/>
      <c r="F70" s="403"/>
      <c r="G70" s="403"/>
      <c r="H70" s="404"/>
      <c r="I70" s="60"/>
      <c r="J70" s="61"/>
      <c r="K70" s="61"/>
      <c r="L70" s="62"/>
      <c r="M70" s="23"/>
      <c r="N70" s="23"/>
      <c r="O70" s="23"/>
    </row>
    <row r="71" spans="1:17" ht="47.25" customHeight="1" thickBot="1">
      <c r="A71" s="35"/>
      <c r="B71" s="533" t="s">
        <v>191</v>
      </c>
      <c r="C71" s="466"/>
      <c r="D71" s="405"/>
      <c r="E71" s="406"/>
      <c r="F71" s="406"/>
      <c r="G71" s="406"/>
      <c r="H71" s="407"/>
      <c r="I71" s="41" t="str">
        <f>IF(D71=計算シート!P31,"○",IF(D71=計算シート!R31,"○",""))</f>
        <v/>
      </c>
      <c r="J71" s="42" t="str">
        <f>IF(D71="","",IF(D71=計算シート!N31,"1",IF(D71=計算シート!P31,"3",IF(D71=計算シート!R31,"5"))))</f>
        <v/>
      </c>
      <c r="K71" s="203" t="s">
        <v>9</v>
      </c>
      <c r="L71" s="64"/>
      <c r="M71" s="23"/>
      <c r="N71" s="23"/>
      <c r="O71" s="23"/>
    </row>
    <row r="72" spans="1:17" ht="34.5" customHeight="1" thickBot="1">
      <c r="A72" s="36"/>
      <c r="B72" s="402" t="s">
        <v>237</v>
      </c>
      <c r="C72" s="403"/>
      <c r="D72" s="403"/>
      <c r="E72" s="403"/>
      <c r="F72" s="403"/>
      <c r="G72" s="403"/>
      <c r="H72" s="404"/>
      <c r="I72" s="60"/>
      <c r="J72" s="61"/>
      <c r="K72" s="61"/>
      <c r="L72" s="62"/>
      <c r="M72" s="23"/>
      <c r="N72" s="23"/>
      <c r="O72" s="23"/>
    </row>
    <row r="73" spans="1:17" ht="68.25" customHeight="1" thickBot="1">
      <c r="A73" s="36"/>
      <c r="B73" s="381" t="s">
        <v>348</v>
      </c>
      <c r="C73" s="382"/>
      <c r="D73" s="405"/>
      <c r="E73" s="406"/>
      <c r="F73" s="406"/>
      <c r="G73" s="406"/>
      <c r="H73" s="407"/>
      <c r="I73" s="41" t="str">
        <f>IF(D73=計算シート!P32,"○",IF(D73=計算シート!R32,"○",""))</f>
        <v/>
      </c>
      <c r="J73" s="42" t="str">
        <f>IF(D73="","",IF(D73=計算シート!N32,"1",IF(D73=計算シート!P32,"3",IF(D73=計算シート!R32,"5"))))</f>
        <v/>
      </c>
      <c r="K73" s="203" t="s">
        <v>9</v>
      </c>
      <c r="L73" s="63"/>
      <c r="M73" s="23"/>
      <c r="N73" s="23"/>
      <c r="O73" s="23"/>
    </row>
    <row r="74" spans="1:17" ht="39" customHeight="1" thickBot="1">
      <c r="A74" s="36"/>
      <c r="B74" s="402" t="s">
        <v>70</v>
      </c>
      <c r="C74" s="403"/>
      <c r="D74" s="403"/>
      <c r="E74" s="403"/>
      <c r="F74" s="403"/>
      <c r="G74" s="403"/>
      <c r="H74" s="404"/>
      <c r="I74" s="31"/>
      <c r="J74" s="43"/>
      <c r="K74" s="48"/>
      <c r="L74" s="65"/>
      <c r="M74" s="23"/>
      <c r="N74" s="23"/>
      <c r="O74" s="23"/>
    </row>
    <row r="75" spans="1:17" ht="36" customHeight="1">
      <c r="A75" s="36"/>
      <c r="B75" s="463" t="s">
        <v>168</v>
      </c>
      <c r="C75" s="463"/>
      <c r="D75" s="463"/>
      <c r="E75" s="463"/>
      <c r="F75" s="524"/>
      <c r="G75" s="157"/>
      <c r="H75" s="192" t="s">
        <v>31</v>
      </c>
      <c r="I75" s="66" t="str">
        <f>IF(G75="","",IF(G75&gt;=K75,"○",""))</f>
        <v/>
      </c>
      <c r="J75" s="42" t="str">
        <f>IF(G75="","",IF(G75&lt;12,"1",IF(G75&lt;18,"2",IF(G75&lt;25,"3",IF(G75&lt;30,"4",IF(G75&gt;=30,"5"))))))</f>
        <v/>
      </c>
      <c r="K75" s="58">
        <v>18.8</v>
      </c>
      <c r="L75" s="512" t="s">
        <v>238</v>
      </c>
      <c r="M75" s="23"/>
      <c r="N75" s="23"/>
      <c r="O75" s="23"/>
    </row>
    <row r="76" spans="1:17" ht="36" customHeight="1">
      <c r="A76" s="36"/>
      <c r="B76" s="588" t="s">
        <v>169</v>
      </c>
      <c r="C76" s="588"/>
      <c r="D76" s="588"/>
      <c r="E76" s="588"/>
      <c r="F76" s="588"/>
      <c r="G76" s="158"/>
      <c r="H76" s="193" t="s">
        <v>31</v>
      </c>
      <c r="I76" s="41" t="str">
        <f>IF(G76="","",IF(G76&gt;=K76,"○",""))</f>
        <v/>
      </c>
      <c r="J76" s="42" t="str">
        <f>IF(G76="","",IF(G76&lt;5,"1",IF(G76&lt;12,"2",IF(G76&lt;20,"3",IF(G76&lt;30,"4",IF(G76&gt;=30,"5"))))))</f>
        <v/>
      </c>
      <c r="K76" s="58">
        <v>12.3</v>
      </c>
      <c r="L76" s="523"/>
      <c r="M76" s="23"/>
      <c r="N76" s="23"/>
      <c r="O76" s="23"/>
    </row>
    <row r="77" spans="1:17" ht="34.5" customHeight="1" thickBot="1">
      <c r="A77" s="67"/>
      <c r="B77" s="68"/>
      <c r="M77" s="23"/>
      <c r="N77" s="23"/>
      <c r="O77" s="23"/>
    </row>
    <row r="78" spans="1:17" ht="29.25" customHeight="1" thickBot="1">
      <c r="B78" s="87" t="s">
        <v>144</v>
      </c>
      <c r="C78" s="87"/>
      <c r="D78" s="88"/>
      <c r="E78" s="88"/>
      <c r="F78" s="538" t="s">
        <v>6</v>
      </c>
      <c r="G78" s="539"/>
      <c r="H78" s="540"/>
      <c r="I78" s="195">
        <f>COUNTIF(I8:I37,"○")</f>
        <v>0</v>
      </c>
      <c r="K78" s="545" t="str">
        <f>IF(K80="","","現在の貴社・貴団体の女性活躍推進の取組は、滋賀県女性活躍推進企業認証制度の")</f>
        <v/>
      </c>
      <c r="L78" s="545"/>
      <c r="M78" s="23"/>
      <c r="N78" s="545"/>
      <c r="O78" s="545"/>
      <c r="P78" s="545"/>
      <c r="Q78" s="25"/>
    </row>
    <row r="79" spans="1:17" ht="29.25" customHeight="1" thickBot="1">
      <c r="B79" s="89"/>
      <c r="C79" s="90"/>
      <c r="D79" s="90"/>
      <c r="E79" s="90"/>
      <c r="F79" s="560" t="s">
        <v>7</v>
      </c>
      <c r="G79" s="561"/>
      <c r="H79" s="562"/>
      <c r="I79" s="194">
        <f>COUNTIF(I40:I76,"○")</f>
        <v>0</v>
      </c>
      <c r="K79" s="545"/>
      <c r="L79" s="545"/>
      <c r="M79" s="23"/>
      <c r="N79" s="545"/>
      <c r="O79" s="545"/>
      <c r="P79" s="545"/>
      <c r="Q79" s="25"/>
    </row>
    <row r="80" spans="1:17" ht="27" customHeight="1" thickBot="1">
      <c r="B80" s="91"/>
      <c r="C80" s="92"/>
      <c r="D80" s="92"/>
      <c r="E80" s="92"/>
      <c r="F80" s="546" t="s">
        <v>143</v>
      </c>
      <c r="G80" s="546"/>
      <c r="H80" s="547"/>
      <c r="I80" s="97">
        <f>SUM(I78:J79)</f>
        <v>0</v>
      </c>
      <c r="K80" s="148" t="str">
        <f>IF(AND(I80&lt;17,I80&gt;=5),"一つ星企業 ★",IF(AND(I80&gt;=17,I79&lt;2),"一つ星企業 ★",IF(AND(I80&gt;=17,I80&lt;26,I79&gt;1),"二つ星企業 ★★",IF(AND(I80&gt;=26,G76&lt;30,I79&gt;1),"二つ星企業 ★★",IF(AND(I80&gt;=26,G76&gt;=30),"三つ星企業 ★★★","")))))</f>
        <v/>
      </c>
      <c r="L80" s="111" t="str">
        <f>IF(K80="","","に相当します。")</f>
        <v/>
      </c>
      <c r="P80" s="25"/>
    </row>
    <row r="82" spans="1:13" ht="22.5" customHeight="1">
      <c r="A82" s="93"/>
      <c r="C82" s="86"/>
      <c r="D82" s="86"/>
      <c r="E82" s="86"/>
      <c r="F82" s="86" t="s">
        <v>151</v>
      </c>
      <c r="G82" s="94"/>
      <c r="H82" s="86"/>
      <c r="L82" s="109"/>
    </row>
    <row r="83" spans="1:13" ht="21.75" customHeight="1">
      <c r="A83" s="95"/>
      <c r="F83" s="96" t="s">
        <v>148</v>
      </c>
      <c r="G83" s="110"/>
      <c r="H83" s="114"/>
      <c r="I83" s="548" t="s">
        <v>146</v>
      </c>
      <c r="J83" s="549"/>
      <c r="K83" s="549"/>
      <c r="L83" s="549"/>
      <c r="M83" s="112"/>
    </row>
    <row r="84" spans="1:13" ht="49.5" customHeight="1">
      <c r="A84" s="95"/>
      <c r="F84" s="96" t="s">
        <v>149</v>
      </c>
      <c r="G84" s="110"/>
      <c r="H84" s="114"/>
      <c r="I84" s="542" t="s">
        <v>145</v>
      </c>
      <c r="J84" s="543"/>
      <c r="K84" s="543"/>
      <c r="L84" s="543"/>
      <c r="M84" s="112"/>
    </row>
    <row r="85" spans="1:13" ht="48.75" customHeight="1">
      <c r="A85" s="95"/>
      <c r="F85" s="96" t="s">
        <v>150</v>
      </c>
      <c r="G85" s="110"/>
      <c r="H85" s="114"/>
      <c r="I85" s="542" t="s">
        <v>147</v>
      </c>
      <c r="J85" s="543"/>
      <c r="K85" s="543"/>
      <c r="L85" s="544"/>
      <c r="M85" s="113"/>
    </row>
  </sheetData>
  <sheetProtection password="EB5E" sheet="1" objects="1" scenarios="1" selectLockedCells="1"/>
  <mergeCells count="147">
    <mergeCell ref="L14:L16"/>
    <mergeCell ref="L18:L24"/>
    <mergeCell ref="K56:K62"/>
    <mergeCell ref="B67:C67"/>
    <mergeCell ref="D67:H67"/>
    <mergeCell ref="N78:P79"/>
    <mergeCell ref="I39:J39"/>
    <mergeCell ref="D37:H37"/>
    <mergeCell ref="B39:H39"/>
    <mergeCell ref="B27:H27"/>
    <mergeCell ref="B24:C24"/>
    <mergeCell ref="K39:L39"/>
    <mergeCell ref="B25:H25"/>
    <mergeCell ref="B35:C35"/>
    <mergeCell ref="B15:F15"/>
    <mergeCell ref="B16:F16"/>
    <mergeCell ref="D62:F62"/>
    <mergeCell ref="L40:L42"/>
    <mergeCell ref="D40:F40"/>
    <mergeCell ref="B40:C42"/>
    <mergeCell ref="J40:J42"/>
    <mergeCell ref="B53:C53"/>
    <mergeCell ref="B54:C54"/>
    <mergeCell ref="B76:F76"/>
    <mergeCell ref="F78:H78"/>
    <mergeCell ref="B47:H47"/>
    <mergeCell ref="D53:H53"/>
    <mergeCell ref="B63:C63"/>
    <mergeCell ref="B55:H55"/>
    <mergeCell ref="I84:L84"/>
    <mergeCell ref="I85:L85"/>
    <mergeCell ref="K78:L79"/>
    <mergeCell ref="F80:H80"/>
    <mergeCell ref="I83:L83"/>
    <mergeCell ref="D63:H63"/>
    <mergeCell ref="D65:H65"/>
    <mergeCell ref="I48:I52"/>
    <mergeCell ref="E56:F56"/>
    <mergeCell ref="E59:F59"/>
    <mergeCell ref="D56:D58"/>
    <mergeCell ref="D59:D61"/>
    <mergeCell ref="E57:F57"/>
    <mergeCell ref="E58:F58"/>
    <mergeCell ref="E60:F60"/>
    <mergeCell ref="E61:F61"/>
    <mergeCell ref="B64:H64"/>
    <mergeCell ref="F79:H79"/>
    <mergeCell ref="J21:J22"/>
    <mergeCell ref="I21:I22"/>
    <mergeCell ref="D54:H54"/>
    <mergeCell ref="F51:H52"/>
    <mergeCell ref="L75:L76"/>
    <mergeCell ref="B74:H74"/>
    <mergeCell ref="B75:F75"/>
    <mergeCell ref="J56:J62"/>
    <mergeCell ref="K44:K46"/>
    <mergeCell ref="J48:J52"/>
    <mergeCell ref="K48:K52"/>
    <mergeCell ref="L48:L52"/>
    <mergeCell ref="L56:L62"/>
    <mergeCell ref="B56:C62"/>
    <mergeCell ref="B65:C65"/>
    <mergeCell ref="D73:H73"/>
    <mergeCell ref="L44:L46"/>
    <mergeCell ref="B71:C71"/>
    <mergeCell ref="B69:C69"/>
    <mergeCell ref="B66:H66"/>
    <mergeCell ref="B70:H70"/>
    <mergeCell ref="B72:H72"/>
    <mergeCell ref="D51:E52"/>
    <mergeCell ref="I56:I62"/>
    <mergeCell ref="J11:J12"/>
    <mergeCell ref="I11:I12"/>
    <mergeCell ref="D45:F45"/>
    <mergeCell ref="L4:L5"/>
    <mergeCell ref="I4:I5"/>
    <mergeCell ref="K4:K5"/>
    <mergeCell ref="J4:J5"/>
    <mergeCell ref="B4:F5"/>
    <mergeCell ref="B17:H17"/>
    <mergeCell ref="D18:H18"/>
    <mergeCell ref="D24:H24"/>
    <mergeCell ref="B13:H13"/>
    <mergeCell ref="B11:C12"/>
    <mergeCell ref="D11:F11"/>
    <mergeCell ref="D12:F12"/>
    <mergeCell ref="B18:C18"/>
    <mergeCell ref="D10:F10"/>
    <mergeCell ref="I8:I10"/>
    <mergeCell ref="J8:J10"/>
    <mergeCell ref="K8:K10"/>
    <mergeCell ref="L8:L10"/>
    <mergeCell ref="D8:F8"/>
    <mergeCell ref="B7:H7"/>
    <mergeCell ref="L11:L12"/>
    <mergeCell ref="D9:F9"/>
    <mergeCell ref="B32:C32"/>
    <mergeCell ref="B33:C33"/>
    <mergeCell ref="B34:C34"/>
    <mergeCell ref="B31:C31"/>
    <mergeCell ref="B26:C26"/>
    <mergeCell ref="B37:C37"/>
    <mergeCell ref="B43:H43"/>
    <mergeCell ref="D31:H31"/>
    <mergeCell ref="D32:H32"/>
    <mergeCell ref="D33:H33"/>
    <mergeCell ref="D34:H34"/>
    <mergeCell ref="D35:H35"/>
    <mergeCell ref="D21:H22"/>
    <mergeCell ref="B14:F14"/>
    <mergeCell ref="G11:H11"/>
    <mergeCell ref="B36:H36"/>
    <mergeCell ref="K1:L1"/>
    <mergeCell ref="B68:H68"/>
    <mergeCell ref="D69:H69"/>
    <mergeCell ref="K40:K42"/>
    <mergeCell ref="I40:I42"/>
    <mergeCell ref="D71:H71"/>
    <mergeCell ref="B6:L6"/>
    <mergeCell ref="B38:L38"/>
    <mergeCell ref="B19:C20"/>
    <mergeCell ref="D19:H20"/>
    <mergeCell ref="I19:I20"/>
    <mergeCell ref="J19:J20"/>
    <mergeCell ref="B21:C22"/>
    <mergeCell ref="B8:C10"/>
    <mergeCell ref="G46:H46"/>
    <mergeCell ref="B48:C52"/>
    <mergeCell ref="K11:K12"/>
    <mergeCell ref="B23:H23"/>
    <mergeCell ref="A1:J1"/>
    <mergeCell ref="G4:H5"/>
    <mergeCell ref="B28:F28"/>
    <mergeCell ref="B29:F29"/>
    <mergeCell ref="B30:H30"/>
    <mergeCell ref="D26:H26"/>
    <mergeCell ref="L31:L35"/>
    <mergeCell ref="D48:E50"/>
    <mergeCell ref="B73:C73"/>
    <mergeCell ref="D46:F46"/>
    <mergeCell ref="D44:F44"/>
    <mergeCell ref="D41:F41"/>
    <mergeCell ref="D42:F42"/>
    <mergeCell ref="G42:H42"/>
    <mergeCell ref="I44:I46"/>
    <mergeCell ref="J44:J46"/>
    <mergeCell ref="B44:C46"/>
  </mergeCells>
  <phoneticPr fontId="1"/>
  <dataValidations count="1">
    <dataValidation type="whole" operator="greaterThanOrEqual" allowBlank="1" showInputMessage="1" showErrorMessage="1" sqref="G57 G60">
      <formula1>G56</formula1>
    </dataValidation>
  </dataValidations>
  <pageMargins left="0.23622047244094491" right="0.23622047244094491" top="0.74803149606299213" bottom="0.74803149606299213" header="0.31496062992125984" footer="0.31496062992125984"/>
  <pageSetup paperSize="9" scale="68" fitToHeight="0" orientation="portrait" r:id="rId1"/>
  <headerFooter>
    <oddFooter>&amp;C&amp;P / &amp;N ページ</oddFooter>
  </headerFooter>
  <rowBreaks count="3" manualBreakCount="3">
    <brk id="29" max="12" man="1"/>
    <brk id="37" max="16383" man="1"/>
    <brk id="63" max="12"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計算シート!$N$38:$P$38</xm:f>
          </x14:formula1>
          <xm:sqref>D19:H20</xm:sqref>
        </x14:dataValidation>
        <x14:dataValidation type="list" allowBlank="1" showInputMessage="1" showErrorMessage="1">
          <x14:formula1>
            <xm:f>計算シート!$N$40:$P$40</xm:f>
          </x14:formula1>
          <xm:sqref>D34:H34 D24:H24 D33:H33</xm:sqref>
        </x14:dataValidation>
        <x14:dataValidation type="list" allowBlank="1" showInputMessage="1" showErrorMessage="1">
          <x14:formula1>
            <xm:f>計算シート!$N$50:$P$50</xm:f>
          </x14:formula1>
          <xm:sqref>D73:H73</xm:sqref>
        </x14:dataValidation>
        <x14:dataValidation type="list" allowBlank="1" showInputMessage="1" showErrorMessage="1">
          <x14:formula1>
            <xm:f>計算シート!$B$37:$B$53</xm:f>
          </x14:formula1>
          <xm:sqref>G11:H11</xm:sqref>
        </x14:dataValidation>
        <x14:dataValidation type="list" allowBlank="1" showInputMessage="1" showErrorMessage="1">
          <x14:formula1>
            <xm:f>計算シート!$N$37:$P$37</xm:f>
          </x14:formula1>
          <xm:sqref>D18:H18</xm:sqref>
        </x14:dataValidation>
        <x14:dataValidation type="list" allowBlank="1" showInputMessage="1" showErrorMessage="1">
          <x14:formula1>
            <xm:f>計算シート!$N$39:$P$39</xm:f>
          </x14:formula1>
          <xm:sqref>D54:H54 D21:H22 D26:H26 D53:H53</xm:sqref>
        </x14:dataValidation>
        <x14:dataValidation type="list" allowBlank="1" showInputMessage="1" showErrorMessage="1">
          <x14:formula1>
            <xm:f>計算シート!$N$41:$P$41</xm:f>
          </x14:formula1>
          <xm:sqref>D31:H31</xm:sqref>
        </x14:dataValidation>
        <x14:dataValidation type="list" allowBlank="1" showInputMessage="1" showErrorMessage="1">
          <x14:formula1>
            <xm:f>計算シート!$N$42:$P$42</xm:f>
          </x14:formula1>
          <xm:sqref>D32:H32</xm:sqref>
        </x14:dataValidation>
        <x14:dataValidation type="list" allowBlank="1" showInputMessage="1" showErrorMessage="1">
          <x14:formula1>
            <xm:f>計算シート!$N$43:$P$43</xm:f>
          </x14:formula1>
          <xm:sqref>D35:H35</xm:sqref>
        </x14:dataValidation>
        <x14:dataValidation type="list" allowBlank="1" showInputMessage="1" showErrorMessage="1">
          <x14:formula1>
            <xm:f>計算シート!$N$44:$P$44</xm:f>
          </x14:formula1>
          <xm:sqref>D37:H37</xm:sqref>
        </x14:dataValidation>
        <x14:dataValidation type="list" allowBlank="1" showInputMessage="1" showErrorMessage="1">
          <x14:formula1>
            <xm:f>計算シート!$N$45:$P$45</xm:f>
          </x14:formula1>
          <xm:sqref>D63:H63</xm:sqref>
        </x14:dataValidation>
        <x14:dataValidation type="list" allowBlank="1" showInputMessage="1" showErrorMessage="1">
          <x14:formula1>
            <xm:f>計算シート!$N$46:$P$46</xm:f>
          </x14:formula1>
          <xm:sqref>D65:H65</xm:sqref>
        </x14:dataValidation>
        <x14:dataValidation type="list" allowBlank="1" showInputMessage="1" showErrorMessage="1">
          <x14:formula1>
            <xm:f>計算シート!$N$47:$P$47</xm:f>
          </x14:formula1>
          <xm:sqref>D67:H67</xm:sqref>
        </x14:dataValidation>
        <x14:dataValidation type="list" allowBlank="1" showInputMessage="1" showErrorMessage="1">
          <x14:formula1>
            <xm:f>計算シート!$N$48:$P$48</xm:f>
          </x14:formula1>
          <xm:sqref>D69:H69</xm:sqref>
        </x14:dataValidation>
        <x14:dataValidation type="list" allowBlank="1" showInputMessage="1" showErrorMessage="1">
          <x14:formula1>
            <xm:f>計算シート!$N$49:$P$49</xm:f>
          </x14:formula1>
          <xm:sqref>D71:H71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70"/>
  <sheetViews>
    <sheetView showGridLines="0" zoomScale="70" zoomScaleNormal="70" workbookViewId="0">
      <selection activeCell="G11" sqref="G11:H11"/>
    </sheetView>
  </sheetViews>
  <sheetFormatPr defaultRowHeight="13.5"/>
  <cols>
    <col min="1" max="1" width="0.5" style="70" customWidth="1"/>
    <col min="2" max="27" width="5.625" style="70" customWidth="1"/>
    <col min="28" max="28" width="3.875" style="70" hidden="1" customWidth="1"/>
    <col min="29" max="16384" width="9" style="70"/>
  </cols>
  <sheetData>
    <row r="2" spans="1:28">
      <c r="A2" s="69"/>
      <c r="B2" s="69"/>
      <c r="C2" s="69"/>
      <c r="D2" s="69"/>
      <c r="E2" s="69"/>
      <c r="F2" s="69"/>
      <c r="G2" s="69"/>
      <c r="H2" s="69"/>
      <c r="I2" s="69"/>
      <c r="J2" s="69"/>
      <c r="K2" s="69"/>
      <c r="L2" s="69"/>
      <c r="M2" s="69"/>
      <c r="N2" s="69"/>
      <c r="O2" s="69"/>
      <c r="P2" s="69"/>
      <c r="Q2" s="69"/>
      <c r="R2" s="69"/>
      <c r="S2" s="69"/>
      <c r="T2" s="69"/>
      <c r="U2" s="69"/>
      <c r="V2" s="69"/>
      <c r="W2" s="69"/>
      <c r="X2" s="69"/>
      <c r="Y2" s="69"/>
      <c r="Z2" s="69"/>
    </row>
    <row r="3" spans="1:28">
      <c r="A3" s="69"/>
      <c r="B3" s="69"/>
      <c r="C3" s="69"/>
      <c r="D3" s="69"/>
      <c r="E3" s="69"/>
      <c r="F3" s="69"/>
      <c r="G3" s="69"/>
      <c r="H3" s="69"/>
      <c r="I3" s="69"/>
      <c r="J3" s="69"/>
      <c r="K3" s="69"/>
      <c r="L3" s="69"/>
      <c r="M3" s="69"/>
      <c r="N3" s="69"/>
      <c r="O3" s="69"/>
      <c r="P3" s="69"/>
      <c r="Q3" s="69"/>
      <c r="R3" s="69"/>
      <c r="S3" s="69"/>
      <c r="T3" s="69"/>
      <c r="U3" s="69"/>
      <c r="V3" s="69"/>
      <c r="W3" s="69"/>
      <c r="X3" s="69"/>
      <c r="Y3" s="69"/>
      <c r="Z3" s="69"/>
    </row>
    <row r="4" spans="1:28" ht="18" customHeight="1">
      <c r="A4" s="69"/>
      <c r="B4" s="100"/>
      <c r="C4" s="101"/>
      <c r="D4" s="101"/>
      <c r="E4" s="101"/>
      <c r="F4" s="101"/>
      <c r="G4" s="101"/>
      <c r="H4" s="101"/>
      <c r="I4" s="101"/>
      <c r="J4" s="101"/>
      <c r="K4" s="101"/>
      <c r="L4" s="101"/>
      <c r="M4" s="101"/>
      <c r="N4" s="101"/>
      <c r="O4" s="101"/>
      <c r="P4" s="101"/>
      <c r="Q4" s="101"/>
      <c r="R4" s="101"/>
      <c r="S4" s="101"/>
      <c r="T4" s="101"/>
      <c r="U4" s="101"/>
      <c r="V4" s="101"/>
      <c r="W4" s="101"/>
      <c r="X4" s="101"/>
      <c r="Y4" s="101"/>
      <c r="Z4" s="101"/>
      <c r="AA4" s="102"/>
      <c r="AB4" s="73"/>
    </row>
    <row r="5" spans="1:28" ht="18" customHeight="1">
      <c r="A5" s="69"/>
      <c r="B5" s="103"/>
      <c r="C5" s="72"/>
      <c r="D5" s="72"/>
      <c r="E5" s="72"/>
      <c r="F5" s="72"/>
      <c r="G5" s="72"/>
      <c r="H5" s="72"/>
      <c r="I5" s="72"/>
      <c r="J5" s="72"/>
      <c r="K5" s="72"/>
      <c r="L5" s="72"/>
      <c r="M5" s="72"/>
      <c r="N5" s="72"/>
      <c r="O5" s="72"/>
      <c r="P5" s="72"/>
      <c r="Q5" s="72"/>
      <c r="R5" s="72"/>
      <c r="S5" s="72"/>
      <c r="T5" s="72"/>
      <c r="U5" s="72"/>
      <c r="V5" s="72"/>
      <c r="W5" s="72"/>
      <c r="X5" s="72"/>
      <c r="Y5" s="72"/>
      <c r="Z5" s="72"/>
      <c r="AA5" s="104"/>
      <c r="AB5" s="73"/>
    </row>
    <row r="6" spans="1:28" ht="18" customHeight="1">
      <c r="A6" s="69"/>
      <c r="B6" s="103"/>
      <c r="C6" s="72"/>
      <c r="D6" s="72"/>
      <c r="E6" s="72"/>
      <c r="F6" s="72"/>
      <c r="G6" s="72"/>
      <c r="H6" s="72"/>
      <c r="I6" s="72"/>
      <c r="J6" s="72"/>
      <c r="K6" s="72"/>
      <c r="L6" s="72"/>
      <c r="M6" s="72"/>
      <c r="N6" s="72"/>
      <c r="O6" s="72"/>
      <c r="P6" s="72"/>
      <c r="Q6" s="72"/>
      <c r="R6" s="72"/>
      <c r="S6" s="72"/>
      <c r="T6" s="72"/>
      <c r="U6" s="72"/>
      <c r="V6" s="72"/>
      <c r="W6" s="72"/>
      <c r="X6" s="72"/>
      <c r="Y6" s="72"/>
      <c r="Z6" s="72"/>
      <c r="AA6" s="104"/>
      <c r="AB6" s="73"/>
    </row>
    <row r="7" spans="1:28" ht="18" customHeight="1">
      <c r="A7" s="69"/>
      <c r="B7" s="103"/>
      <c r="C7" s="72"/>
      <c r="D7" s="72"/>
      <c r="E7" s="72"/>
      <c r="F7" s="72"/>
      <c r="G7" s="72"/>
      <c r="H7" s="72"/>
      <c r="I7" s="72"/>
      <c r="J7" s="72"/>
      <c r="K7" s="72"/>
      <c r="L7" s="589" t="str">
        <f>IF(入力シート!G46="","","⑳"&amp;計算シート!E22&amp;"："&amp;TEXT(100*入力シート!G46,"0.0")&amp;"%")</f>
        <v/>
      </c>
      <c r="M7" s="589"/>
      <c r="N7" s="589"/>
      <c r="O7" s="589"/>
      <c r="P7" s="589"/>
      <c r="Q7" s="589"/>
      <c r="R7" s="72"/>
      <c r="S7" s="72"/>
      <c r="T7" s="72"/>
      <c r="U7" s="72"/>
      <c r="V7" s="72"/>
      <c r="W7" s="72"/>
      <c r="X7" s="72"/>
      <c r="Y7" s="72"/>
      <c r="Z7" s="72"/>
      <c r="AA7" s="104"/>
      <c r="AB7" s="73"/>
    </row>
    <row r="8" spans="1:28" ht="18" customHeight="1">
      <c r="A8" s="69"/>
      <c r="B8" s="103"/>
      <c r="C8" s="72"/>
      <c r="D8" s="72"/>
      <c r="E8" s="72"/>
      <c r="F8" s="72"/>
      <c r="G8" s="72"/>
      <c r="H8" s="72"/>
      <c r="I8" s="72"/>
      <c r="J8" s="73"/>
      <c r="K8" s="72"/>
      <c r="L8" s="72"/>
      <c r="M8" s="72"/>
      <c r="N8" s="72"/>
      <c r="O8" s="84"/>
      <c r="P8" s="84"/>
      <c r="Q8" s="72"/>
      <c r="R8" s="72"/>
      <c r="S8" s="72"/>
      <c r="T8" s="72"/>
      <c r="U8" s="72"/>
      <c r="V8" s="72"/>
      <c r="W8" s="72"/>
      <c r="X8" s="72"/>
      <c r="Y8" s="72"/>
      <c r="Z8" s="72"/>
      <c r="AA8" s="104"/>
      <c r="AB8" s="73"/>
    </row>
    <row r="9" spans="1:28" ht="18" customHeight="1">
      <c r="A9" s="69"/>
      <c r="B9" s="103"/>
      <c r="C9" s="72"/>
      <c r="D9" s="72"/>
      <c r="E9" s="72"/>
      <c r="F9" s="72"/>
      <c r="G9" s="72"/>
      <c r="H9" s="72"/>
      <c r="I9" s="72"/>
      <c r="J9" s="73"/>
      <c r="K9" s="72"/>
      <c r="L9" s="72"/>
      <c r="M9" s="72"/>
      <c r="N9" s="72"/>
      <c r="O9" s="72"/>
      <c r="P9" s="72"/>
      <c r="Q9" s="72"/>
      <c r="R9" s="72"/>
      <c r="S9" s="72"/>
      <c r="T9" s="72"/>
      <c r="U9" s="72"/>
      <c r="V9" s="72"/>
      <c r="W9" s="72"/>
      <c r="X9" s="72"/>
      <c r="Y9" s="72"/>
      <c r="Z9" s="72"/>
      <c r="AA9" s="105"/>
    </row>
    <row r="10" spans="1:28" ht="18" customHeight="1">
      <c r="A10" s="69"/>
      <c r="B10" s="196"/>
      <c r="C10" s="77"/>
      <c r="D10" s="72"/>
      <c r="E10" s="72"/>
      <c r="F10" s="72"/>
      <c r="G10" s="72"/>
      <c r="H10" s="72"/>
      <c r="I10" s="72"/>
      <c r="J10" s="72"/>
      <c r="K10" s="72"/>
      <c r="L10" s="72"/>
      <c r="M10" s="72"/>
      <c r="N10" s="72"/>
      <c r="O10" s="72"/>
      <c r="P10" s="72"/>
      <c r="Q10" s="72"/>
      <c r="R10" s="72"/>
      <c r="S10" s="72"/>
      <c r="T10" s="72"/>
      <c r="U10" s="72"/>
      <c r="V10" s="72"/>
      <c r="W10" s="99"/>
      <c r="X10" s="72"/>
      <c r="Y10" s="72"/>
      <c r="Z10" s="73"/>
      <c r="AA10" s="204"/>
    </row>
    <row r="11" spans="1:28" ht="18" customHeight="1">
      <c r="A11" s="69"/>
      <c r="B11" s="278"/>
      <c r="C11" s="279"/>
      <c r="D11" s="266"/>
      <c r="E11" s="266"/>
      <c r="F11" s="280"/>
      <c r="G11" s="266"/>
      <c r="H11" s="266"/>
      <c r="I11" s="266"/>
      <c r="J11" s="266"/>
      <c r="K11" s="266"/>
      <c r="L11" s="266"/>
      <c r="M11" s="266"/>
      <c r="N11" s="280"/>
      <c r="O11" s="280"/>
      <c r="P11" s="266"/>
      <c r="Q11" s="266"/>
      <c r="R11" s="266"/>
      <c r="S11" s="281"/>
      <c r="T11" s="281"/>
      <c r="U11" s="266"/>
      <c r="V11" s="266"/>
      <c r="W11" s="280"/>
      <c r="X11" s="282"/>
      <c r="Y11" s="282"/>
      <c r="Z11" s="282"/>
      <c r="AA11" s="283"/>
      <c r="AB11" s="81"/>
    </row>
    <row r="12" spans="1:28" ht="18" customHeight="1">
      <c r="A12" s="69"/>
      <c r="B12" s="284"/>
      <c r="C12" s="266"/>
      <c r="D12" s="285" t="str">
        <f>IF(入力シート!G10="","","①"&amp;計算シート!E3&amp;"："&amp;入力シート!G10&amp;"年")</f>
        <v/>
      </c>
      <c r="E12" s="286"/>
      <c r="F12" s="280"/>
      <c r="G12" s="266"/>
      <c r="H12" s="266"/>
      <c r="I12" s="266"/>
      <c r="J12" s="266"/>
      <c r="K12" s="266"/>
      <c r="L12" s="266"/>
      <c r="M12" s="266"/>
      <c r="N12" s="287" t="str">
        <f>IF(入力シート!G42="","","⑲"&amp;計算シート!E21&amp;"："&amp;TEXT(100*入力シート!G42,"0.0")&amp;"%")</f>
        <v/>
      </c>
      <c r="O12" s="280"/>
      <c r="P12" s="266"/>
      <c r="Q12" s="266"/>
      <c r="R12" s="266"/>
      <c r="S12" s="281"/>
      <c r="T12" s="281"/>
      <c r="U12" s="276" t="str">
        <f>IF(入力シート!G76="","","㉜"&amp;計算シート!E34&amp;"："&amp;入力シート!G76&amp;"%")</f>
        <v/>
      </c>
      <c r="V12" s="266"/>
      <c r="W12" s="280"/>
      <c r="X12" s="266"/>
      <c r="Y12" s="266"/>
      <c r="Z12" s="266"/>
      <c r="AA12" s="288"/>
      <c r="AB12" s="82"/>
    </row>
    <row r="13" spans="1:28" ht="18" customHeight="1">
      <c r="A13" s="69"/>
      <c r="B13" s="592"/>
      <c r="C13" s="593"/>
      <c r="D13" s="289" t="str">
        <f>IF(入力シート!G12="","","②"&amp;計算シート!E4&amp;"："&amp;入力シート!G12&amp;"年")</f>
        <v/>
      </c>
      <c r="E13" s="286"/>
      <c r="F13" s="280"/>
      <c r="G13" s="266"/>
      <c r="H13" s="266"/>
      <c r="I13" s="266"/>
      <c r="J13" s="266"/>
      <c r="K13" s="266"/>
      <c r="L13" s="266"/>
      <c r="M13" s="266"/>
      <c r="N13" s="280"/>
      <c r="O13" s="280"/>
      <c r="P13" s="266"/>
      <c r="Q13" s="266"/>
      <c r="R13" s="266"/>
      <c r="S13" s="266"/>
      <c r="T13" s="266"/>
      <c r="U13" s="266"/>
      <c r="V13" s="266"/>
      <c r="W13" s="280"/>
      <c r="X13" s="266"/>
      <c r="Y13" s="266"/>
      <c r="Z13" s="265"/>
      <c r="AA13" s="288"/>
    </row>
    <row r="14" spans="1:28" ht="18" customHeight="1">
      <c r="A14" s="69"/>
      <c r="B14" s="592"/>
      <c r="C14" s="593"/>
      <c r="D14" s="290"/>
      <c r="E14" s="290"/>
      <c r="F14" s="280"/>
      <c r="G14" s="266"/>
      <c r="H14" s="266"/>
      <c r="I14" s="266"/>
      <c r="J14" s="266"/>
      <c r="K14" s="266"/>
      <c r="L14" s="266"/>
      <c r="M14" s="266"/>
      <c r="N14" s="280"/>
      <c r="O14" s="280"/>
      <c r="P14" s="266"/>
      <c r="Q14" s="266"/>
      <c r="R14" s="266"/>
      <c r="S14" s="266"/>
      <c r="T14" s="266"/>
      <c r="U14" s="266"/>
      <c r="V14" s="266"/>
      <c r="W14" s="280"/>
      <c r="X14" s="266"/>
      <c r="Y14" s="291"/>
      <c r="Z14" s="291"/>
      <c r="AA14" s="288"/>
    </row>
    <row r="15" spans="1:28" ht="18" customHeight="1">
      <c r="A15" s="69"/>
      <c r="B15" s="284"/>
      <c r="C15" s="266"/>
      <c r="D15" s="290"/>
      <c r="E15" s="290"/>
      <c r="F15" s="280"/>
      <c r="G15" s="266"/>
      <c r="H15" s="266"/>
      <c r="I15" s="266"/>
      <c r="J15" s="266"/>
      <c r="K15" s="266"/>
      <c r="L15" s="266"/>
      <c r="M15" s="266"/>
      <c r="N15" s="280"/>
      <c r="O15" s="280"/>
      <c r="P15" s="266"/>
      <c r="Q15" s="292"/>
      <c r="R15" s="292"/>
      <c r="S15" s="292"/>
      <c r="T15" s="292"/>
      <c r="U15" s="292"/>
      <c r="V15" s="292"/>
      <c r="W15" s="280"/>
      <c r="X15" s="266"/>
      <c r="Y15" s="291"/>
      <c r="Z15" s="291"/>
      <c r="AA15" s="288"/>
      <c r="AB15" s="80"/>
    </row>
    <row r="16" spans="1:28" ht="18" customHeight="1">
      <c r="A16" s="69"/>
      <c r="B16" s="293"/>
      <c r="C16" s="290"/>
      <c r="D16" s="290"/>
      <c r="E16" s="290"/>
      <c r="F16" s="280"/>
      <c r="G16" s="266"/>
      <c r="H16" s="266"/>
      <c r="I16" s="266"/>
      <c r="J16" s="266"/>
      <c r="K16" s="266"/>
      <c r="L16" s="266"/>
      <c r="M16" s="266"/>
      <c r="N16" s="294" t="str">
        <f>IF(入力シート!D71="","","㉙"&amp;計算シート!E31&amp;"："&amp;入力シート!D71)</f>
        <v/>
      </c>
      <c r="O16" s="280"/>
      <c r="P16" s="266"/>
      <c r="Q16" s="266"/>
      <c r="R16" s="266"/>
      <c r="S16" s="266"/>
      <c r="T16" s="266"/>
      <c r="U16" s="295" t="str">
        <f>IF(入力シート!G75="","","㉛"&amp;計算シート!E33&amp;"："&amp;入力シート!G75&amp;"%")</f>
        <v/>
      </c>
      <c r="V16" s="266"/>
      <c r="W16" s="280"/>
      <c r="X16" s="266"/>
      <c r="Y16" s="266"/>
      <c r="Z16" s="266"/>
      <c r="AA16" s="296"/>
      <c r="AB16" s="80"/>
    </row>
    <row r="17" spans="1:31" ht="18" customHeight="1">
      <c r="A17" s="69"/>
      <c r="B17" s="293"/>
      <c r="C17" s="297"/>
      <c r="D17" s="298" t="str">
        <f>IF(入力シート!D18="","","⑥"&amp;計算シート!E8&amp;"："&amp;入力シート!D18)</f>
        <v/>
      </c>
      <c r="E17" s="290"/>
      <c r="F17" s="280"/>
      <c r="G17" s="266"/>
      <c r="H17" s="266"/>
      <c r="I17" s="266"/>
      <c r="J17" s="266"/>
      <c r="K17" s="266"/>
      <c r="L17" s="266"/>
      <c r="M17" s="266"/>
      <c r="N17" s="280"/>
      <c r="O17" s="299"/>
      <c r="P17" s="266"/>
      <c r="Q17" s="265"/>
      <c r="R17" s="266"/>
      <c r="S17" s="266"/>
      <c r="T17" s="266"/>
      <c r="U17" s="266"/>
      <c r="V17" s="266"/>
      <c r="W17" s="280"/>
      <c r="X17" s="266"/>
      <c r="Y17" s="291"/>
      <c r="Z17" s="291"/>
      <c r="AA17" s="288"/>
      <c r="AB17" s="83"/>
    </row>
    <row r="18" spans="1:31" ht="18" customHeight="1">
      <c r="A18" s="69"/>
      <c r="B18" s="293"/>
      <c r="C18" s="297"/>
      <c r="D18" s="289" t="str">
        <f>IF(入力シート!D19="","",IF(入力シート!D19=計算シート!N9,"⑦"&amp;計算シート!E9&amp;"："&amp;入力シート!D19,"⑦"&amp;計算シート!E9&amp;"："))</f>
        <v/>
      </c>
      <c r="E18" s="289"/>
      <c r="F18" s="300"/>
      <c r="G18" s="289"/>
      <c r="H18" s="289"/>
      <c r="I18" s="289"/>
      <c r="J18" s="289"/>
      <c r="K18" s="266"/>
      <c r="L18" s="266"/>
      <c r="M18" s="266"/>
      <c r="N18" s="280"/>
      <c r="O18" s="299"/>
      <c r="P18" s="264" t="str">
        <f>IF(入力シート!D31="","","⑬半日、時間単位の有給取得："&amp;入力シート!D31)</f>
        <v/>
      </c>
      <c r="Q18" s="265"/>
      <c r="R18" s="266"/>
      <c r="S18" s="266"/>
      <c r="T18" s="266"/>
      <c r="U18" s="266"/>
      <c r="V18" s="266"/>
      <c r="W18" s="280"/>
      <c r="X18" s="301"/>
      <c r="Y18" s="266"/>
      <c r="Z18" s="291"/>
      <c r="AA18" s="288"/>
      <c r="AB18" s="83"/>
    </row>
    <row r="19" spans="1:31" ht="18" customHeight="1">
      <c r="A19" s="69"/>
      <c r="B19" s="293"/>
      <c r="C19" s="297"/>
      <c r="D19" s="272" t="str">
        <f>IF(OR(入力シート!D19="",入力シート!D19=計算シート!N9),"","　 "&amp;入力シート!D19)</f>
        <v/>
      </c>
      <c r="E19" s="289"/>
      <c r="F19" s="300"/>
      <c r="G19" s="289"/>
      <c r="H19" s="289"/>
      <c r="I19" s="289"/>
      <c r="J19" s="289"/>
      <c r="K19" s="266"/>
      <c r="L19" s="266"/>
      <c r="M19" s="266"/>
      <c r="N19" s="280"/>
      <c r="O19" s="302"/>
      <c r="P19" s="267" t="str">
        <f>IF(入力シート!D32="","","⑭その他有給休暇："&amp;入力シート!D32)</f>
        <v/>
      </c>
      <c r="Q19" s="265"/>
      <c r="R19" s="268"/>
      <c r="S19" s="268"/>
      <c r="T19" s="268"/>
      <c r="U19" s="268"/>
      <c r="V19" s="268"/>
      <c r="W19" s="280"/>
      <c r="X19" s="266"/>
      <c r="Y19" s="266"/>
      <c r="Z19" s="266"/>
      <c r="AA19" s="296"/>
      <c r="AB19" s="82"/>
    </row>
    <row r="20" spans="1:31" ht="18" customHeight="1">
      <c r="A20" s="69"/>
      <c r="B20" s="293"/>
      <c r="C20" s="282"/>
      <c r="D20" s="285" t="str">
        <f>IF(入力シート!D21="","",IF(OR(入力シート!D21=計算シート!N10,入力シート!D21=計算シート!P10),"⑧"&amp;計算シート!E10&amp;"："&amp;入力シート!D21,"⑧"&amp;計算シート!E10&amp;"："))</f>
        <v/>
      </c>
      <c r="E20" s="285"/>
      <c r="F20" s="303"/>
      <c r="G20" s="285"/>
      <c r="H20" s="285"/>
      <c r="I20" s="285"/>
      <c r="J20" s="285"/>
      <c r="K20" s="266"/>
      <c r="L20" s="266"/>
      <c r="M20" s="266"/>
      <c r="N20" s="280"/>
      <c r="O20" s="280"/>
      <c r="P20" s="269" t="str">
        <f>IF(入力シート!D33="","","⑮時間外労働の縮減："&amp;入力シート!D33)</f>
        <v/>
      </c>
      <c r="Q20" s="265"/>
      <c r="R20" s="268"/>
      <c r="S20" s="268"/>
      <c r="T20" s="268"/>
      <c r="U20" s="268"/>
      <c r="V20" s="268"/>
      <c r="W20" s="280"/>
      <c r="X20" s="266"/>
      <c r="Y20" s="266"/>
      <c r="Z20" s="291"/>
      <c r="AA20" s="288"/>
      <c r="AB20" s="83"/>
    </row>
    <row r="21" spans="1:31" ht="18" customHeight="1">
      <c r="A21" s="69"/>
      <c r="B21" s="293"/>
      <c r="C21" s="265"/>
      <c r="D21" s="272" t="str">
        <f>IF(入力シート!D21&lt;&gt;計算シート!R10,"","　 "&amp;入力シート!D21)</f>
        <v/>
      </c>
      <c r="E21" s="285"/>
      <c r="F21" s="303"/>
      <c r="G21" s="285"/>
      <c r="H21" s="285"/>
      <c r="I21" s="285"/>
      <c r="J21" s="285"/>
      <c r="K21" s="266"/>
      <c r="L21" s="266"/>
      <c r="M21" s="266"/>
      <c r="N21" s="280"/>
      <c r="O21" s="280"/>
      <c r="P21" s="270" t="str">
        <f>IF(入力シート!D34="","","⑯社内コミュニケーション："&amp;入力シート!D34)</f>
        <v/>
      </c>
      <c r="Q21" s="265"/>
      <c r="R21" s="271"/>
      <c r="S21" s="271"/>
      <c r="T21" s="271"/>
      <c r="U21" s="271"/>
      <c r="V21" s="271"/>
      <c r="W21" s="280"/>
      <c r="X21" s="266"/>
      <c r="Y21" s="266"/>
      <c r="Z21" s="265"/>
      <c r="AA21" s="283"/>
      <c r="AB21" s="83"/>
    </row>
    <row r="22" spans="1:31" ht="18" customHeight="1">
      <c r="A22" s="69"/>
      <c r="B22" s="293"/>
      <c r="C22" s="265"/>
      <c r="D22" s="304" t="str">
        <f>IF(入力シート!D26="","","⑩"&amp;計算シート!E12&amp;"："&amp;入力シート!D26)</f>
        <v/>
      </c>
      <c r="E22" s="305"/>
      <c r="F22" s="306"/>
      <c r="G22" s="305"/>
      <c r="H22" s="307"/>
      <c r="I22" s="307"/>
      <c r="J22" s="307"/>
      <c r="K22" s="268"/>
      <c r="L22" s="268"/>
      <c r="M22" s="266"/>
      <c r="N22" s="308"/>
      <c r="O22" s="280"/>
      <c r="P22" s="264" t="str">
        <f>IF(入力シート!D35="","",IF(OR(入力シート!D35=計算シート!N19,入力シート!D35=計算シート!P19),"⑰WLB登録企業："&amp;入力シート!D35,"⑰WLB登録企業："))</f>
        <v/>
      </c>
      <c r="Q22" s="266"/>
      <c r="R22" s="266"/>
      <c r="S22" s="266"/>
      <c r="T22" s="266"/>
      <c r="U22" s="266"/>
      <c r="V22" s="266"/>
      <c r="W22" s="280"/>
      <c r="X22" s="266"/>
      <c r="Y22" s="266"/>
      <c r="Z22" s="282"/>
      <c r="AA22" s="283"/>
      <c r="AB22" s="83"/>
    </row>
    <row r="23" spans="1:31" ht="18" customHeight="1">
      <c r="A23" s="69"/>
      <c r="B23" s="293"/>
      <c r="C23" s="265"/>
      <c r="D23" s="305"/>
      <c r="E23" s="305"/>
      <c r="F23" s="306"/>
      <c r="G23" s="305"/>
      <c r="H23" s="266"/>
      <c r="I23" s="266"/>
      <c r="J23" s="266"/>
      <c r="K23" s="309"/>
      <c r="L23" s="304" t="str">
        <f>IF(入力シート!G28="","","⑪"&amp;計算シート!E13&amp;"："&amp;入力シート!G28&amp;"時間")</f>
        <v/>
      </c>
      <c r="M23" s="266"/>
      <c r="N23" s="299"/>
      <c r="O23" s="280"/>
      <c r="P23" s="346" t="str">
        <f>IF(OR(入力シート!D35="",入力シート!D35=計算シート!N19,入力シート!D35=計算シート!P19),"","　 "&amp;入力シート!D35)</f>
        <v/>
      </c>
      <c r="Q23" s="266"/>
      <c r="R23" s="266"/>
      <c r="S23" s="266"/>
      <c r="T23" s="266"/>
      <c r="U23" s="266"/>
      <c r="V23" s="266"/>
      <c r="W23" s="280"/>
      <c r="X23" s="266"/>
      <c r="Y23" s="266"/>
      <c r="Z23" s="266"/>
      <c r="AA23" s="296"/>
      <c r="AB23" s="80"/>
    </row>
    <row r="24" spans="1:31" ht="18" customHeight="1">
      <c r="A24" s="69"/>
      <c r="B24" s="284"/>
      <c r="C24" s="265"/>
      <c r="D24" s="309"/>
      <c r="E24" s="310"/>
      <c r="F24" s="280"/>
      <c r="G24" s="266"/>
      <c r="H24" s="266"/>
      <c r="I24" s="266"/>
      <c r="J24" s="266"/>
      <c r="K24" s="265"/>
      <c r="L24" s="311" t="str">
        <f>IF(入力シート!G29="","","⑫"&amp;計算シート!E14&amp;"："&amp;入力シート!G29&amp;"%")</f>
        <v/>
      </c>
      <c r="M24" s="312"/>
      <c r="N24" s="280"/>
      <c r="O24" s="280"/>
      <c r="P24" s="265"/>
      <c r="Q24" s="266"/>
      <c r="R24" s="266"/>
      <c r="S24" s="266"/>
      <c r="T24" s="266"/>
      <c r="U24" s="273" t="str">
        <f>IF(入力シート!D65="","",IF(入力シート!D65=計算シート!N28,"㉖"&amp;計算シート!E28&amp;"："&amp;入力シート!D65,"㉖"&amp;計算シート!E28&amp;"："))</f>
        <v/>
      </c>
      <c r="V24" s="273"/>
      <c r="W24" s="313"/>
      <c r="X24" s="273"/>
      <c r="Y24" s="273"/>
      <c r="Z24" s="314"/>
      <c r="AA24" s="315"/>
      <c r="AB24" s="80"/>
    </row>
    <row r="25" spans="1:31" ht="18" customHeight="1">
      <c r="A25" s="69"/>
      <c r="B25" s="284"/>
      <c r="C25" s="265"/>
      <c r="D25" s="309"/>
      <c r="E25" s="310"/>
      <c r="F25" s="280"/>
      <c r="G25" s="266"/>
      <c r="H25" s="266"/>
      <c r="I25" s="266"/>
      <c r="J25" s="266"/>
      <c r="K25" s="265"/>
      <c r="L25" s="265"/>
      <c r="M25" s="312"/>
      <c r="N25" s="316"/>
      <c r="O25" s="316"/>
      <c r="P25" s="312"/>
      <c r="Q25" s="286"/>
      <c r="R25" s="286"/>
      <c r="S25" s="286"/>
      <c r="T25" s="266"/>
      <c r="U25" s="348" t="str">
        <f>IF(OR(入力シート!D65="",入力シート!D65=計算シート!N28),"","　 "&amp;入力シート!D65)</f>
        <v/>
      </c>
      <c r="V25" s="273"/>
      <c r="W25" s="313"/>
      <c r="X25" s="273"/>
      <c r="Y25" s="273"/>
      <c r="Z25" s="314"/>
      <c r="AA25" s="315"/>
      <c r="AB25" s="82"/>
      <c r="AE25" s="71"/>
    </row>
    <row r="26" spans="1:31" ht="18" customHeight="1">
      <c r="A26" s="69"/>
      <c r="B26" s="284"/>
      <c r="C26" s="265"/>
      <c r="D26" s="317" t="str">
        <f>IF(入力シート!G16="","","⑤"&amp;計算シート!E7&amp;"："&amp;入力シート!G16&amp;"%")</f>
        <v/>
      </c>
      <c r="E26" s="310"/>
      <c r="F26" s="280"/>
      <c r="G26" s="266"/>
      <c r="H26" s="266"/>
      <c r="I26" s="266"/>
      <c r="J26" s="266"/>
      <c r="K26" s="265"/>
      <c r="L26" s="312"/>
      <c r="M26" s="312"/>
      <c r="N26" s="316"/>
      <c r="O26" s="316"/>
      <c r="P26" s="312"/>
      <c r="Q26" s="286"/>
      <c r="R26" s="286"/>
      <c r="S26" s="286"/>
      <c r="T26" s="266"/>
      <c r="U26" s="314"/>
      <c r="V26" s="314"/>
      <c r="W26" s="318"/>
      <c r="X26" s="314"/>
      <c r="Y26" s="314"/>
      <c r="Z26" s="314"/>
      <c r="AA26" s="315"/>
      <c r="AB26" s="82"/>
      <c r="AE26" s="71"/>
    </row>
    <row r="27" spans="1:31" ht="18" customHeight="1">
      <c r="A27" s="69"/>
      <c r="B27" s="284"/>
      <c r="C27" s="265"/>
      <c r="D27" s="289" t="str">
        <f>IF(入力シート!D24="","","⑨育休中の情報提供："&amp;入力シート!D24)</f>
        <v/>
      </c>
      <c r="E27" s="319"/>
      <c r="F27" s="320"/>
      <c r="G27" s="319"/>
      <c r="H27" s="266"/>
      <c r="I27" s="266"/>
      <c r="J27" s="266"/>
      <c r="K27" s="265"/>
      <c r="L27" s="266"/>
      <c r="M27" s="266"/>
      <c r="N27" s="280"/>
      <c r="O27" s="280"/>
      <c r="P27" s="266"/>
      <c r="Q27" s="266"/>
      <c r="R27" s="266"/>
      <c r="S27" s="266"/>
      <c r="T27" s="266"/>
      <c r="U27" s="266"/>
      <c r="V27" s="266"/>
      <c r="W27" s="280"/>
      <c r="X27" s="266"/>
      <c r="Y27" s="266"/>
      <c r="Z27" s="321"/>
      <c r="AA27" s="322"/>
      <c r="AB27" s="82"/>
    </row>
    <row r="28" spans="1:31" ht="18" customHeight="1">
      <c r="A28" s="69"/>
      <c r="B28" s="284"/>
      <c r="C28" s="266"/>
      <c r="D28" s="319"/>
      <c r="E28" s="319"/>
      <c r="F28" s="320"/>
      <c r="G28" s="319"/>
      <c r="H28" s="323"/>
      <c r="I28" s="323"/>
      <c r="J28" s="323"/>
      <c r="K28" s="265"/>
      <c r="L28" s="266"/>
      <c r="M28" s="266"/>
      <c r="N28" s="324" t="str">
        <f>IF(入力シート!D73="","",IF(入力シート!D73=計算シート!N32,"㉚"&amp;計算シート!E32&amp;"："&amp;計算シート!N32,"㉚"&amp;計算シート!E32&amp;"："))</f>
        <v/>
      </c>
      <c r="O28" s="280"/>
      <c r="P28" s="266"/>
      <c r="Q28" s="266"/>
      <c r="R28" s="266"/>
      <c r="S28" s="266"/>
      <c r="T28" s="266"/>
      <c r="U28" s="276" t="str">
        <f>IF(入力シート!G62="","","㉔"&amp;計算シート!E26&amp;"："&amp;入力シート!G62&amp;"pt")</f>
        <v/>
      </c>
      <c r="V28" s="266"/>
      <c r="W28" s="280"/>
      <c r="X28" s="266"/>
      <c r="Y28" s="266"/>
      <c r="Z28" s="265"/>
      <c r="AA28" s="283"/>
      <c r="AB28" s="80"/>
    </row>
    <row r="29" spans="1:31" ht="18" customHeight="1">
      <c r="A29" s="69"/>
      <c r="B29" s="284"/>
      <c r="C29" s="266"/>
      <c r="D29" s="319"/>
      <c r="E29" s="319"/>
      <c r="F29" s="320"/>
      <c r="G29" s="319"/>
      <c r="H29" s="323"/>
      <c r="I29" s="323"/>
      <c r="J29" s="323"/>
      <c r="K29" s="268"/>
      <c r="L29" s="266"/>
      <c r="M29" s="266"/>
      <c r="N29" s="347" t="str">
        <f>IF(OR(入力シート!D73="",入力シート!D73=計算シート!N32),"","　 "&amp;入力シート!D73)</f>
        <v/>
      </c>
      <c r="O29" s="280"/>
      <c r="P29" s="266"/>
      <c r="Q29" s="266"/>
      <c r="R29" s="266"/>
      <c r="S29" s="266"/>
      <c r="T29" s="266"/>
      <c r="U29" s="277" t="str">
        <f>IF(入力シート!D63="","",IF(入力シート!D63="無","㉕"&amp;計算シート!E27&amp;"：無","㉕"&amp;計算シート!E27&amp;"："))</f>
        <v/>
      </c>
      <c r="V29" s="277"/>
      <c r="W29" s="325"/>
      <c r="X29" s="277"/>
      <c r="Y29" s="277"/>
      <c r="Z29" s="277"/>
      <c r="AA29" s="283"/>
      <c r="AB29" s="80"/>
    </row>
    <row r="30" spans="1:31" ht="18" customHeight="1">
      <c r="A30" s="69"/>
      <c r="B30" s="326"/>
      <c r="C30" s="286"/>
      <c r="D30" s="286"/>
      <c r="E30" s="286"/>
      <c r="F30" s="280"/>
      <c r="G30" s="266"/>
      <c r="H30" s="266"/>
      <c r="I30" s="266"/>
      <c r="J30" s="266"/>
      <c r="K30" s="266"/>
      <c r="L30" s="266"/>
      <c r="M30" s="266"/>
      <c r="N30" s="280"/>
      <c r="O30" s="280"/>
      <c r="P30" s="266"/>
      <c r="Q30" s="266"/>
      <c r="R30" s="266"/>
      <c r="S30" s="266"/>
      <c r="T30" s="266"/>
      <c r="U30" s="277" t="str">
        <f>IF(入力シート!D63="","",IF(入力シート!D63="無",""," 　"&amp;入力シート!D63))</f>
        <v/>
      </c>
      <c r="V30" s="277"/>
      <c r="W30" s="325"/>
      <c r="X30" s="277"/>
      <c r="Y30" s="277"/>
      <c r="Z30" s="277"/>
      <c r="AA30" s="327"/>
      <c r="AB30" s="80"/>
    </row>
    <row r="31" spans="1:31" ht="18" customHeight="1">
      <c r="A31" s="69"/>
      <c r="B31" s="328"/>
      <c r="C31" s="312"/>
      <c r="D31" s="269" t="str">
        <f>IF(入力シート!G14="","","③"&amp;計算シート!E5&amp;"："&amp;入力シート!G14&amp;"％")</f>
        <v/>
      </c>
      <c r="E31" s="309"/>
      <c r="F31" s="280"/>
      <c r="G31" s="266"/>
      <c r="H31" s="266"/>
      <c r="I31" s="266"/>
      <c r="J31" s="266"/>
      <c r="K31" s="266"/>
      <c r="L31" s="266"/>
      <c r="M31" s="266"/>
      <c r="N31" s="280"/>
      <c r="O31" s="280"/>
      <c r="P31" s="266"/>
      <c r="Q31" s="266"/>
      <c r="R31" s="266"/>
      <c r="S31" s="266"/>
      <c r="T31" s="266"/>
      <c r="U31" s="309"/>
      <c r="V31" s="266"/>
      <c r="W31" s="280"/>
      <c r="X31" s="266"/>
      <c r="Y31" s="266"/>
      <c r="Z31" s="301"/>
      <c r="AA31" s="327"/>
      <c r="AB31" s="80"/>
    </row>
    <row r="32" spans="1:31" ht="18" customHeight="1">
      <c r="A32" s="69"/>
      <c r="B32" s="328"/>
      <c r="C32" s="312"/>
      <c r="D32" s="304" t="str">
        <f>IF(入力シート!G15="","","④"&amp;計算シート!E6&amp;"："&amp;入力シート!G15&amp;"%")</f>
        <v/>
      </c>
      <c r="E32" s="286"/>
      <c r="F32" s="280"/>
      <c r="G32" s="266"/>
      <c r="H32" s="266"/>
      <c r="I32" s="266"/>
      <c r="J32" s="266"/>
      <c r="K32" s="266"/>
      <c r="L32" s="266"/>
      <c r="M32" s="266"/>
      <c r="N32" s="280"/>
      <c r="O32" s="280"/>
      <c r="P32" s="266"/>
      <c r="Q32" s="266"/>
      <c r="R32" s="266"/>
      <c r="S32" s="266"/>
      <c r="T32" s="266"/>
      <c r="U32" s="266"/>
      <c r="V32" s="266"/>
      <c r="W32" s="280"/>
      <c r="X32" s="266"/>
      <c r="Y32" s="266"/>
      <c r="Z32" s="266"/>
      <c r="AA32" s="327"/>
      <c r="AB32" s="83"/>
    </row>
    <row r="33" spans="1:28" ht="18" customHeight="1">
      <c r="A33" s="69"/>
      <c r="B33" s="284"/>
      <c r="C33" s="266"/>
      <c r="D33" s="286"/>
      <c r="E33" s="286"/>
      <c r="F33" s="280"/>
      <c r="G33" s="266"/>
      <c r="H33" s="266"/>
      <c r="I33" s="266"/>
      <c r="J33" s="266"/>
      <c r="K33" s="265"/>
      <c r="L33" s="297"/>
      <c r="M33" s="274" t="str">
        <f>IF(入力シート!D37="","","⑱"&amp;計算シート!E20&amp;"："&amp;入力シート!D37)</f>
        <v/>
      </c>
      <c r="N33" s="280"/>
      <c r="O33" s="280"/>
      <c r="P33" s="266"/>
      <c r="Q33" s="266"/>
      <c r="R33" s="266"/>
      <c r="S33" s="266"/>
      <c r="T33" s="266"/>
      <c r="U33" s="266"/>
      <c r="V33" s="266"/>
      <c r="W33" s="280"/>
      <c r="X33" s="266"/>
      <c r="Y33" s="266"/>
      <c r="Z33" s="282"/>
      <c r="AA33" s="283"/>
      <c r="AB33" s="76"/>
    </row>
    <row r="34" spans="1:28" ht="18" customHeight="1">
      <c r="A34" s="69"/>
      <c r="B34" s="284"/>
      <c r="C34" s="266"/>
      <c r="D34" s="266"/>
      <c r="E34" s="266"/>
      <c r="F34" s="280"/>
      <c r="G34" s="266"/>
      <c r="H34" s="266"/>
      <c r="I34" s="266"/>
      <c r="J34" s="266"/>
      <c r="K34" s="265"/>
      <c r="L34" s="307"/>
      <c r="M34" s="275" t="str">
        <f>IF(入力シート!D69="","","㉘"&amp;計算シート!E30&amp;"："&amp;入力シート!D69)</f>
        <v/>
      </c>
      <c r="N34" s="280"/>
      <c r="O34" s="280"/>
      <c r="P34" s="266"/>
      <c r="Q34" s="266"/>
      <c r="R34" s="266"/>
      <c r="S34" s="266"/>
      <c r="T34" s="266"/>
      <c r="U34" s="276" t="str">
        <f>IF(入力シート!D67="","",IF(OR(入力シート!D67=計算シート!N29,入力シート!D67=計算シート!P29),"㉗"&amp;計算シート!E29&amp;"："&amp;入力シート!D67,"㉗"&amp;計算シート!E29&amp;"："))</f>
        <v/>
      </c>
      <c r="V34" s="276"/>
      <c r="W34" s="329"/>
      <c r="X34" s="276"/>
      <c r="Y34" s="276"/>
      <c r="Z34" s="276"/>
      <c r="AA34" s="283"/>
      <c r="AB34" s="73"/>
    </row>
    <row r="35" spans="1:28" ht="18" customHeight="1">
      <c r="A35" s="69"/>
      <c r="B35" s="330"/>
      <c r="C35" s="307"/>
      <c r="D35" s="266"/>
      <c r="E35" s="266"/>
      <c r="F35" s="280"/>
      <c r="G35" s="266"/>
      <c r="H35" s="266"/>
      <c r="I35" s="266"/>
      <c r="J35" s="266"/>
      <c r="K35" s="266"/>
      <c r="L35" s="266"/>
      <c r="M35" s="266"/>
      <c r="N35" s="280"/>
      <c r="O35" s="280"/>
      <c r="P35" s="266"/>
      <c r="Q35" s="266"/>
      <c r="R35" s="266"/>
      <c r="S35" s="266"/>
      <c r="T35" s="266"/>
      <c r="U35" s="276" t="str">
        <f>IF(入力シート!D67="","",IF(OR(入力シート!D67=計算シート!N29,入力シート!D67=計算シート!P29),""," 　"&amp;入力シート!D67))</f>
        <v/>
      </c>
      <c r="V35" s="276"/>
      <c r="W35" s="329"/>
      <c r="X35" s="276"/>
      <c r="Y35" s="276"/>
      <c r="Z35" s="276"/>
      <c r="AA35" s="331"/>
      <c r="AB35" s="73"/>
    </row>
    <row r="36" spans="1:28" ht="18" customHeight="1">
      <c r="A36" s="69"/>
      <c r="B36" s="330"/>
      <c r="C36" s="307"/>
      <c r="D36" s="266"/>
      <c r="E36" s="266"/>
      <c r="F36" s="280"/>
      <c r="G36" s="280"/>
      <c r="H36" s="280"/>
      <c r="I36" s="280"/>
      <c r="J36" s="280"/>
      <c r="K36" s="332"/>
      <c r="L36" s="332"/>
      <c r="M36" s="266"/>
      <c r="N36" s="266"/>
      <c r="O36" s="266"/>
      <c r="P36" s="266"/>
      <c r="Q36" s="280"/>
      <c r="R36" s="280"/>
      <c r="S36" s="280"/>
      <c r="T36" s="280"/>
      <c r="U36" s="280"/>
      <c r="V36" s="280"/>
      <c r="W36" s="280"/>
      <c r="X36" s="266"/>
      <c r="Y36" s="266"/>
      <c r="Z36" s="266"/>
      <c r="AA36" s="331"/>
      <c r="AB36" s="73"/>
    </row>
    <row r="37" spans="1:28" ht="18" customHeight="1">
      <c r="A37" s="69"/>
      <c r="B37" s="103"/>
      <c r="C37" s="72"/>
      <c r="D37" s="72"/>
      <c r="E37" s="72"/>
      <c r="F37" s="99"/>
      <c r="G37" s="99"/>
      <c r="H37" s="99"/>
      <c r="I37" s="99"/>
      <c r="J37" s="99"/>
      <c r="K37" s="99"/>
      <c r="L37" s="99"/>
      <c r="M37" s="72"/>
      <c r="N37" s="72"/>
      <c r="O37" s="72"/>
      <c r="P37" s="72"/>
      <c r="Q37" s="99"/>
      <c r="R37" s="99"/>
      <c r="S37" s="99"/>
      <c r="T37" s="99"/>
      <c r="U37" s="99"/>
      <c r="V37" s="99"/>
      <c r="W37" s="99"/>
      <c r="X37" s="72"/>
      <c r="Y37" s="72"/>
      <c r="Z37" s="72"/>
      <c r="AA37" s="104"/>
      <c r="AB37" s="73"/>
    </row>
    <row r="38" spans="1:28" ht="18" customHeight="1">
      <c r="A38" s="69"/>
      <c r="B38" s="103"/>
      <c r="C38" s="72"/>
      <c r="D38" s="72"/>
      <c r="E38" s="72"/>
      <c r="F38" s="72"/>
      <c r="G38" s="72"/>
      <c r="H38" s="72"/>
      <c r="I38" s="72"/>
      <c r="J38" s="72"/>
      <c r="K38" s="72"/>
      <c r="L38" s="333" t="str">
        <f>IF(入力シート!F51="","","㉑"&amp;計算シート!E23&amp;"："&amp;TEXT(100*入力シート!F51,"0.0")&amp;"%")</f>
        <v/>
      </c>
      <c r="M38" s="79"/>
      <c r="N38" s="78"/>
      <c r="O38" s="78"/>
      <c r="P38" s="73"/>
      <c r="Q38" s="78"/>
      <c r="R38" s="78"/>
      <c r="S38" s="78"/>
      <c r="T38" s="74"/>
      <c r="U38" s="74"/>
      <c r="V38" s="74"/>
      <c r="W38" s="72"/>
      <c r="X38" s="72"/>
      <c r="Y38" s="72"/>
      <c r="Z38" s="72"/>
      <c r="AA38" s="104"/>
      <c r="AB38" s="73"/>
    </row>
    <row r="39" spans="1:28" ht="18" customHeight="1">
      <c r="A39" s="69"/>
      <c r="B39" s="334" t="s">
        <v>330</v>
      </c>
      <c r="C39" s="336" t="s">
        <v>331</v>
      </c>
      <c r="D39" s="75"/>
      <c r="E39" s="75"/>
      <c r="F39" s="75"/>
      <c r="G39" s="75"/>
      <c r="H39" s="75"/>
      <c r="I39" s="75"/>
      <c r="J39" s="75"/>
      <c r="K39" s="72"/>
      <c r="L39" s="304" t="str">
        <f>IF(入力シート!D53="","","㉒"&amp;計算シート!E24&amp;"："&amp;入力シート!D53)</f>
        <v/>
      </c>
      <c r="M39" s="79"/>
      <c r="N39" s="78"/>
      <c r="O39" s="78"/>
      <c r="P39" s="73"/>
      <c r="Q39" s="74"/>
      <c r="R39" s="74"/>
      <c r="S39" s="74"/>
      <c r="T39" s="74"/>
      <c r="U39" s="74"/>
      <c r="V39" s="74"/>
      <c r="W39" s="72"/>
      <c r="X39" s="72"/>
      <c r="Y39" s="72"/>
      <c r="Z39" s="72"/>
      <c r="AA39" s="104"/>
      <c r="AB39" s="73"/>
    </row>
    <row r="40" spans="1:28" ht="18" customHeight="1">
      <c r="A40" s="69"/>
      <c r="B40" s="335"/>
      <c r="C40" s="337" t="s">
        <v>332</v>
      </c>
      <c r="D40" s="75"/>
      <c r="E40" s="75"/>
      <c r="F40" s="75"/>
      <c r="G40" s="75"/>
      <c r="H40" s="75"/>
      <c r="I40" s="75"/>
      <c r="J40" s="75"/>
      <c r="K40" s="72"/>
      <c r="L40" s="304" t="str">
        <f>IF(入力シート!D54="","","㉓"&amp;計算シート!E25&amp;"："&amp;入力シート!D54)</f>
        <v/>
      </c>
      <c r="M40" s="79"/>
      <c r="N40" s="78"/>
      <c r="O40" s="78"/>
      <c r="P40" s="73"/>
      <c r="Q40" s="74"/>
      <c r="R40" s="74"/>
      <c r="S40" s="74"/>
      <c r="T40" s="74"/>
      <c r="U40" s="74"/>
      <c r="V40" s="74"/>
      <c r="W40" s="72"/>
      <c r="X40" s="72"/>
      <c r="Y40" s="72"/>
      <c r="Z40" s="72"/>
      <c r="AA40" s="104"/>
      <c r="AB40" s="73"/>
    </row>
    <row r="41" spans="1:28" ht="18" customHeight="1">
      <c r="A41" s="69"/>
      <c r="B41" s="106"/>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8"/>
      <c r="AB41" s="73"/>
    </row>
    <row r="42" spans="1:28" ht="10.5" customHeight="1">
      <c r="A42" s="69"/>
      <c r="B42" s="69"/>
      <c r="C42" s="69"/>
      <c r="D42" s="69"/>
      <c r="E42" s="69"/>
      <c r="F42" s="69"/>
      <c r="G42" s="69"/>
      <c r="H42" s="69"/>
      <c r="I42" s="69"/>
      <c r="J42" s="69"/>
      <c r="M42" s="69"/>
      <c r="N42" s="69"/>
      <c r="O42" s="69"/>
      <c r="P42" s="69"/>
      <c r="Q42" s="69"/>
      <c r="R42" s="69"/>
      <c r="S42" s="69"/>
      <c r="T42" s="69"/>
      <c r="U42" s="69"/>
      <c r="V42" s="69"/>
      <c r="W42" s="69"/>
      <c r="X42" s="69"/>
      <c r="Y42" s="69"/>
      <c r="Z42" s="69"/>
    </row>
    <row r="43" spans="1:28" ht="24">
      <c r="A43" s="69"/>
      <c r="B43" s="590" t="s">
        <v>141</v>
      </c>
      <c r="C43" s="590"/>
      <c r="D43" s="590"/>
      <c r="E43" s="590"/>
      <c r="F43" s="590"/>
      <c r="G43" s="590"/>
      <c r="H43" s="590"/>
      <c r="I43" s="590"/>
      <c r="J43" s="590"/>
      <c r="K43" s="590"/>
      <c r="L43" s="590"/>
      <c r="M43" s="590"/>
      <c r="N43" s="590"/>
      <c r="O43" s="590"/>
      <c r="P43" s="98"/>
      <c r="Q43" s="591" t="str">
        <f>入力シート!K1</f>
        <v>(令和00年00月00日現在)</v>
      </c>
      <c r="R43" s="591"/>
      <c r="S43" s="591"/>
      <c r="T43" s="591"/>
      <c r="U43" s="591"/>
      <c r="V43" s="591"/>
      <c r="W43" s="591"/>
      <c r="X43" s="591"/>
      <c r="Y43" s="591"/>
      <c r="Z43" s="591"/>
      <c r="AA43" s="591"/>
    </row>
    <row r="44" spans="1:28" ht="9.75" customHeight="1">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8">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8">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8">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spans="1:28">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66" spans="30:30">
      <c r="AD66" s="140"/>
    </row>
    <row r="70" spans="30:30" ht="10.5" customHeight="1"/>
  </sheetData>
  <sheetProtection password="EB5E" sheet="1" objects="1" scenarios="1" selectLockedCells="1"/>
  <mergeCells count="4">
    <mergeCell ref="L7:Q7"/>
    <mergeCell ref="B43:O43"/>
    <mergeCell ref="Q43:AA43"/>
    <mergeCell ref="B13:C14"/>
  </mergeCells>
  <phoneticPr fontId="1"/>
  <pageMargins left="3.937007874015748E-2" right="3.937007874015748E-2" top="0.15748031496062992" bottom="0.15748031496062992" header="0" footer="0"/>
  <pageSetup paperSize="9" scale="68" orientation="portrait" cellComments="asDisplayed" r:id="rId1"/>
  <drawing r:id="rId2"/>
  <extLst>
    <ext xmlns:x14="http://schemas.microsoft.com/office/spreadsheetml/2009/9/main" uri="{78C0D931-6437-407d-A8EE-F0AAD7539E65}">
      <x14:conditionalFormattings>
        <x14:conditionalFormatting xmlns:xm="http://schemas.microsoft.com/office/excel/2006/main">
          <x14:cfRule type="expression" priority="791" id="{D8CABBE3-AC79-406F-9A70-5F06D12BF9EB}">
            <xm:f>入力シート!$G$29&gt;=入力シート!$K$29</xm:f>
            <x14:dxf>
              <font>
                <color rgb="FF0070C0"/>
              </font>
            </x14:dxf>
          </x14:cfRule>
          <x14:cfRule type="expression" priority="793" id="{2591789C-9C84-4674-8EF5-9C2C3F552553}">
            <xm:f>入力シート!H29&lt;入力シート!$K$29</xm:f>
            <x14:dxf>
              <font>
                <color rgb="FFFF0000"/>
              </font>
            </x14:dxf>
          </x14:cfRule>
          <xm:sqref>L34</xm:sqref>
        </x14:conditionalFormatting>
        <x14:conditionalFormatting xmlns:xm="http://schemas.microsoft.com/office/excel/2006/main">
          <x14:cfRule type="expression" priority="795" id="{DB04EAD4-E77B-4AA4-A883-52851E7AA8DD}">
            <xm:f>入力シート!$G$10&gt;入力シート!$K$8</xm:f>
            <x14:dxf>
              <font>
                <color rgb="FFFF0000"/>
              </font>
            </x14:dxf>
          </x14:cfRule>
          <x14:cfRule type="expression" priority="796" id="{1340CBEE-4781-4716-8E50-5B9A3B2DD0EA}">
            <xm:f>入力シート!$G$10&lt;=入力シート!$K$8</xm:f>
            <x14:dxf>
              <font>
                <color rgb="FF0070C0"/>
              </font>
            </x14:dxf>
          </x14:cfRule>
          <xm:sqref>B10</xm:sqref>
        </x14:conditionalFormatting>
        <x14:conditionalFormatting xmlns:xm="http://schemas.microsoft.com/office/excel/2006/main">
          <x14:cfRule type="expression" priority="807" id="{969B2735-0FF3-46A1-8C93-0BF962100E84}">
            <xm:f>入力シート!$G$14&lt;入力シート!$K$14</xm:f>
            <x14:dxf>
              <font>
                <color rgb="FFFF0000"/>
              </font>
            </x14:dxf>
          </x14:cfRule>
          <x14:cfRule type="expression" priority="808" id="{AB2789AF-3943-4758-A42D-A813C54F9927}">
            <xm:f>入力シート!$G$14&gt;=入力シート!$K$14</xm:f>
            <x14:dxf>
              <font>
                <color rgb="FF0070C0"/>
              </font>
            </x14:dxf>
          </x14:cfRule>
          <xm:sqref>C17 C20</xm:sqref>
        </x14:conditionalFormatting>
        <x14:conditionalFormatting xmlns:xm="http://schemas.microsoft.com/office/excel/2006/main">
          <x14:cfRule type="expression" priority="809" id="{9420E82B-9424-4906-833D-3ECE49D9C92F}">
            <xm:f>入力シート!$G$15&lt;入力シート!$K$15</xm:f>
            <x14:dxf>
              <font>
                <b/>
                <i val="0"/>
                <color rgb="FFFF0000"/>
              </font>
            </x14:dxf>
          </x14:cfRule>
          <x14:cfRule type="expression" priority="810" id="{87EA67B8-ECF9-4C8E-A00C-D50045C55A50}">
            <xm:f>入力シート!$G$15&gt;=入力シート!$K$15</xm:f>
            <x14:dxf>
              <font>
                <b/>
                <i val="0"/>
                <color rgb="FF0070C0"/>
              </font>
            </x14:dxf>
          </x14:cfRule>
          <xm:sqref>C18 D32</xm:sqref>
        </x14:conditionalFormatting>
        <x14:conditionalFormatting xmlns:xm="http://schemas.microsoft.com/office/excel/2006/main">
          <x14:cfRule type="expression" priority="811" id="{9F13DC37-59FD-42BC-9509-2786565350D6}">
            <xm:f>入力シート!$G$16&lt;入力シート!$K$16</xm:f>
            <x14:dxf>
              <font>
                <b/>
                <i val="0"/>
                <color rgb="FFFF0000"/>
              </font>
            </x14:dxf>
          </x14:cfRule>
          <x14:cfRule type="expression" priority="812" id="{32849CAB-EFD4-4ADA-9C6D-8554A917615E}">
            <xm:f>入力シート!$G$16&gt;=入力シート!$K$16</xm:f>
            <x14:dxf>
              <font>
                <b/>
                <i val="0"/>
                <color rgb="FF0070C0"/>
              </font>
            </x14:dxf>
          </x14:cfRule>
          <xm:sqref>D26</xm:sqref>
        </x14:conditionalFormatting>
        <x14:conditionalFormatting xmlns:xm="http://schemas.microsoft.com/office/excel/2006/main">
          <x14:cfRule type="expression" priority="815" id="{7AB37272-2C18-4090-B8E8-FAE2BF7E99CC}">
            <xm:f>入力シート!$G$42&lt;入力シート!$K$40</xm:f>
            <x14:dxf>
              <font>
                <color rgb="FFFF0000"/>
              </font>
              <numFmt numFmtId="0" formatCode="General"/>
            </x14:dxf>
          </x14:cfRule>
          <x14:cfRule type="expression" priority="816" id="{2187FAD2-30FE-4C78-B6A1-FD6F0308C115}">
            <xm:f>入力シート!$G$42&gt;=入力シート!$K$40</xm:f>
            <x14:dxf>
              <font>
                <color rgb="FF0070C0"/>
              </font>
            </x14:dxf>
          </x14:cfRule>
          <xm:sqref>R15:V15 S11</xm:sqref>
        </x14:conditionalFormatting>
        <x14:conditionalFormatting xmlns:xm="http://schemas.microsoft.com/office/excel/2006/main">
          <x14:cfRule type="expression" priority="52" id="{E0C9510E-7BF5-4A4E-A788-B0A9E316A9FD}">
            <xm:f>入力シート!$G$15&lt;入力シート!$K$15</xm:f>
            <x14:dxf>
              <font>
                <color rgb="FFFF0000"/>
              </font>
            </x14:dxf>
          </x14:cfRule>
          <x14:cfRule type="expression" priority="53" id="{4D78A398-CDB0-4C75-ADE9-9A3A7D90E30A}">
            <xm:f>入力シート!$G$15&gt;=入力シート!$K$15</xm:f>
            <x14:dxf>
              <font>
                <color rgb="FF0070C0"/>
              </font>
            </x14:dxf>
          </x14:cfRule>
          <xm:sqref>C19</xm:sqref>
        </x14:conditionalFormatting>
        <x14:conditionalFormatting xmlns:xm="http://schemas.microsoft.com/office/excel/2006/main">
          <x14:cfRule type="expression" priority="48" id="{3A18BBF1-7414-41C7-BC2F-02098583AAA8}">
            <xm:f>入力シート!$G$42&lt;入力シート!$K$40</xm:f>
            <x14:dxf>
              <font>
                <color rgb="FFFF0000"/>
              </font>
              <numFmt numFmtId="0" formatCode="General"/>
            </x14:dxf>
          </x14:cfRule>
          <x14:cfRule type="expression" priority="49" id="{2EB16C2A-B679-4695-852E-FAB2F03DC0E8}">
            <xm:f>入力シート!$G$42&gt;=入力シート!$K$40</xm:f>
            <x14:dxf>
              <font>
                <color rgb="FF0070C0"/>
              </font>
            </x14:dxf>
          </x14:cfRule>
          <xm:sqref>Q15</xm:sqref>
        </x14:conditionalFormatting>
        <x14:conditionalFormatting xmlns:xm="http://schemas.microsoft.com/office/excel/2006/main">
          <x14:cfRule type="expression" priority="827" id="{1EF6D5CB-517D-4C91-82A6-0A50B52FBA70}">
            <xm:f>入力シート!$D$21=計算シート!$N$10</xm:f>
            <x14:dxf>
              <font>
                <b/>
                <i val="0"/>
                <color rgb="FFFF0000"/>
              </font>
            </x14:dxf>
          </x14:cfRule>
          <x14:cfRule type="expression" priority="828" id="{11444F66-9281-41E3-AAA0-0580BABDEF2B}">
            <xm:f>入力シート!$D$21&lt;&gt;計算シート!$N$10</xm:f>
            <x14:dxf>
              <font>
                <b/>
                <i val="0"/>
                <color rgb="FF0070C0"/>
              </font>
            </x14:dxf>
          </x14:cfRule>
          <xm:sqref>D20</xm:sqref>
        </x14:conditionalFormatting>
        <x14:conditionalFormatting xmlns:xm="http://schemas.microsoft.com/office/excel/2006/main">
          <x14:cfRule type="expression" priority="829" id="{FA28B828-E60E-4784-8943-465E5231DF35}">
            <xm:f>入力シート!$D$19&lt;&gt;計算シート!$N$9</xm:f>
            <x14:dxf>
              <font>
                <b/>
                <i val="0"/>
                <color rgb="FF0070C0"/>
              </font>
            </x14:dxf>
          </x14:cfRule>
          <x14:cfRule type="expression" priority="830" id="{3C08BC3A-E419-4EFA-BCD9-8E05E2B75636}">
            <xm:f>入力シート!$D$19=計算シート!$N$9</xm:f>
            <x14:dxf>
              <font>
                <b/>
                <i val="0"/>
                <color rgb="FFFF0000"/>
              </font>
            </x14:dxf>
          </x14:cfRule>
          <xm:sqref>D18</xm:sqref>
        </x14:conditionalFormatting>
        <x14:conditionalFormatting xmlns:xm="http://schemas.microsoft.com/office/excel/2006/main">
          <x14:cfRule type="expression" priority="835" id="{BED9B36B-16CF-4622-B556-CFCD0863E41F}">
            <xm:f>入力シート!$D$33&lt;&gt;計算シート!$N$17</xm:f>
            <x14:dxf>
              <font>
                <b/>
                <i val="0"/>
                <color rgb="FF0070C0"/>
              </font>
            </x14:dxf>
          </x14:cfRule>
          <x14:cfRule type="expression" priority="836" id="{458B4B6B-2902-4647-83B1-BB326E6A1514}">
            <xm:f>入力シート!$D$33=計算シート!$N$17</xm:f>
            <x14:dxf>
              <font>
                <b/>
                <i val="0"/>
                <color rgb="FFFF0000"/>
              </font>
            </x14:dxf>
          </x14:cfRule>
          <xm:sqref>P20</xm:sqref>
        </x14:conditionalFormatting>
        <x14:conditionalFormatting xmlns:xm="http://schemas.microsoft.com/office/excel/2006/main">
          <x14:cfRule type="expression" priority="839" id="{B08F02B8-E476-4C1A-A582-028CE8ED57D8}">
            <xm:f>入力シート!$D$69=計算シート!$R$19</xm:f>
            <x14:dxf>
              <font>
                <color rgb="FF0070C0"/>
              </font>
            </x14:dxf>
          </x14:cfRule>
          <x14:cfRule type="expression" priority="840" id="{3932FB49-CCA9-4E81-9774-4F940C2D8565}">
            <xm:f>入力シート!$D$69=計算シート!$N$19</xm:f>
            <x14:dxf>
              <font>
                <color rgb="FFFF0000"/>
              </font>
            </x14:dxf>
          </x14:cfRule>
          <xm:sqref>R19:V19 O17</xm:sqref>
        </x14:conditionalFormatting>
        <x14:conditionalFormatting xmlns:xm="http://schemas.microsoft.com/office/excel/2006/main">
          <x14:cfRule type="expression" priority="843" id="{9BA6C370-70B0-4F45-A3EE-B6664E320A3D}">
            <xm:f>入力シート!$D$32&lt;&gt;計算シート!$N$16</xm:f>
            <x14:dxf>
              <font>
                <b/>
                <i val="0"/>
                <color rgb="FF0070C0"/>
              </font>
            </x14:dxf>
          </x14:cfRule>
          <x14:cfRule type="expression" priority="844" id="{74ECFC5B-4321-4D9A-9401-078DF27B28BF}">
            <xm:f>入力シート!$D$32=計算シート!$N$16</xm:f>
            <x14:dxf>
              <font>
                <b/>
                <i val="0"/>
                <color rgb="FFFF0000"/>
              </font>
            </x14:dxf>
          </x14:cfRule>
          <xm:sqref>P19</xm:sqref>
        </x14:conditionalFormatting>
        <x14:conditionalFormatting xmlns:xm="http://schemas.microsoft.com/office/excel/2006/main">
          <x14:cfRule type="expression" priority="857" id="{4ED355DE-7F49-435F-AA65-9AE59E2D6265}">
            <xm:f>入力シート!$D$24&lt;&gt;計算シート!$N$11</xm:f>
            <x14:dxf>
              <font>
                <b/>
                <i val="0"/>
                <color rgb="FF0070C0"/>
              </font>
            </x14:dxf>
          </x14:cfRule>
          <x14:cfRule type="expression" priority="858" id="{0D8B2986-D943-47E1-873B-64BCC9B5CFB2}">
            <xm:f>入力シート!$D$24=計算シート!$N$11</xm:f>
            <x14:dxf>
              <font>
                <b/>
                <i val="0"/>
                <color rgb="FFFF0000"/>
              </font>
            </x14:dxf>
          </x14:cfRule>
          <xm:sqref>D27</xm:sqref>
        </x14:conditionalFormatting>
        <x14:conditionalFormatting xmlns:xm="http://schemas.microsoft.com/office/excel/2006/main">
          <x14:cfRule type="expression" priority="865" id="{843823C2-58CF-4139-8C7D-897D7D6D408B}">
            <xm:f>入力シート!$D$37=計算シート!$R$30</xm:f>
            <x14:dxf>
              <font>
                <color rgb="FF0070C0"/>
              </font>
            </x14:dxf>
          </x14:cfRule>
          <x14:cfRule type="expression" priority="866" id="{6BCDA777-DA09-4566-B11F-C2B18F12F168}">
            <xm:f>入力シート!$D$37=計算シート!$N$30</xm:f>
            <x14:dxf>
              <font>
                <color rgb="FFFF0000"/>
              </font>
            </x14:dxf>
          </x14:cfRule>
          <xm:sqref>K29</xm:sqref>
        </x14:conditionalFormatting>
        <x14:conditionalFormatting xmlns:xm="http://schemas.microsoft.com/office/excel/2006/main">
          <x14:cfRule type="expression" priority="867" id="{B19CDB0D-84FA-4ECB-9535-2C9ACE798BB1}">
            <xm:f>入力シート!$D$71=計算シート!$N$31</xm:f>
            <x14:dxf>
              <font>
                <color rgb="FFFF0000"/>
              </font>
            </x14:dxf>
          </x14:cfRule>
          <x14:cfRule type="expression" priority="868" id="{32476E20-B0FF-4C77-BD9C-376494C16E00}">
            <xm:f>入力シート!$D$71=計算シート!$R$31</xm:f>
            <x14:dxf>
              <font>
                <color rgb="FF0070C0"/>
              </font>
            </x14:dxf>
          </x14:cfRule>
          <x14:cfRule type="expression" priority="869" id="{941CFE42-5BE2-41D1-95C7-4972EFD44074}">
            <xm:f>入力シート!$D$71=計算シート!$R$31</xm:f>
            <x14:dxf>
              <font>
                <color theme="3"/>
              </font>
            </x14:dxf>
          </x14:cfRule>
          <xm:sqref>R20:V20 O18</xm:sqref>
        </x14:conditionalFormatting>
        <x14:conditionalFormatting xmlns:xm="http://schemas.microsoft.com/office/excel/2006/main">
          <x14:cfRule type="expression" priority="878" id="{A353A4C8-877B-4783-A393-57BB41125122}">
            <xm:f>入力シート!$G$62&gt;入力シート!$K$56</xm:f>
            <x14:dxf>
              <font>
                <color rgb="FFFF0000"/>
              </font>
            </x14:dxf>
          </x14:cfRule>
          <x14:cfRule type="expression" priority="879" id="{41068F16-D5E5-482B-A7EE-6DC21F27E451}">
            <xm:f>入力シート!$G$62&lt;=入力シート!$K$56</xm:f>
            <x14:dxf>
              <font>
                <b/>
                <i val="0"/>
                <color rgb="FF0070C0"/>
              </font>
            </x14:dxf>
          </x14:cfRule>
          <xm:sqref>Z33 AB32:AB33</xm:sqref>
        </x14:conditionalFormatting>
        <x14:conditionalFormatting xmlns:xm="http://schemas.microsoft.com/office/excel/2006/main">
          <x14:cfRule type="expression" priority="899" id="{7D47084B-1D85-4CF2-BA4C-565F4B54BE70}">
            <xm:f>入力シート!#REF!&gt;入力シート!$K$67</xm:f>
            <x14:dxf>
              <font>
                <color rgb="FFFF0000"/>
              </font>
            </x14:dxf>
          </x14:cfRule>
          <x14:cfRule type="expression" priority="900" id="{99C3ECBC-4288-40AB-9654-6DC2AF1681F8}">
            <xm:f>入力シート!#REF!&lt;=入力シート!$K$67</xm:f>
            <x14:dxf>
              <font>
                <color rgb="FF0070C0"/>
              </font>
            </x14:dxf>
          </x14:cfRule>
          <xm:sqref>AB17:AB18</xm:sqref>
        </x14:conditionalFormatting>
        <x14:conditionalFormatting xmlns:xm="http://schemas.microsoft.com/office/excel/2006/main">
          <x14:cfRule type="expression" priority="30" id="{3DB806BB-06F6-4625-8E25-1CF80A133071}">
            <xm:f>入力シート!$G$62&gt;入力シート!$K$56</xm:f>
            <x14:dxf>
              <font>
                <b/>
                <i val="0"/>
                <color rgb="FFFF0000"/>
              </font>
            </x14:dxf>
          </x14:cfRule>
          <x14:cfRule type="expression" priority="31" id="{0FD455B2-4590-4240-B1AA-D743B0C57F06}">
            <xm:f>入力シート!$G$62&lt;=入力シート!$K$56</xm:f>
            <x14:dxf>
              <font>
                <b/>
                <i val="0"/>
                <color rgb="FF0070C0"/>
              </font>
            </x14:dxf>
          </x14:cfRule>
          <xm:sqref>U28</xm:sqref>
        </x14:conditionalFormatting>
        <x14:conditionalFormatting xmlns:xm="http://schemas.microsoft.com/office/excel/2006/main">
          <x14:cfRule type="expression" priority="909" id="{93441C18-000F-42CC-AB7F-56DB5C17F53C}">
            <xm:f>入力シート!#REF!&gt;入力シート!#REF!</xm:f>
            <x14:dxf>
              <font>
                <color rgb="FFFF0000"/>
              </font>
            </x14:dxf>
          </x14:cfRule>
          <x14:cfRule type="expression" priority="910" id="{5B457F65-E7F5-467D-B9C5-85FC3A02F38E}">
            <xm:f>入力シート!#REF!&lt;=入力シート!#REF!</xm:f>
            <x14:dxf>
              <font>
                <color rgb="FF0070C0"/>
              </font>
            </x14:dxf>
          </x14:cfRule>
          <xm:sqref>B31</xm:sqref>
        </x14:conditionalFormatting>
        <x14:conditionalFormatting xmlns:xm="http://schemas.microsoft.com/office/excel/2006/main">
          <x14:cfRule type="expression" priority="956" id="{A3B35C67-5352-4332-A87A-C8108A3F5EE5}">
            <xm:f>入力シート!#REF!&gt;入力シート!$K$26</xm:f>
            <x14:dxf>
              <font>
                <color rgb="FFFF0000"/>
              </font>
            </x14:dxf>
          </x14:cfRule>
          <x14:cfRule type="expression" priority="957" id="{E2720E6C-2F5F-4D6D-A850-C1AB0CA4381B}">
            <xm:f>入力シート!#REF!&lt;=入力シート!$K$26</xm:f>
            <x14:dxf>
              <font>
                <color rgb="FF0070C0"/>
              </font>
            </x14:dxf>
          </x14:cfRule>
          <xm:sqref>B16:E16 D15:E15 B13 B17:B23</xm:sqref>
        </x14:conditionalFormatting>
        <x14:conditionalFormatting xmlns:xm="http://schemas.microsoft.com/office/excel/2006/main">
          <x14:cfRule type="expression" priority="28" id="{A6CF4309-7C8C-4594-BBDC-BC01ABCF0048}">
            <xm:f>入力シート!$G$10&gt;入力シート!$K$8</xm:f>
            <x14:dxf>
              <font>
                <color rgb="FFFF0000"/>
              </font>
            </x14:dxf>
          </x14:cfRule>
          <x14:cfRule type="expression" priority="29" id="{EF27E659-D206-4451-AD89-1D51243A1D09}">
            <xm:f>入力シート!$G$10&lt;=入力シート!$K$8</xm:f>
            <x14:dxf>
              <font>
                <color rgb="FF0070C0"/>
              </font>
            </x14:dxf>
          </x14:cfRule>
          <xm:sqref>B11</xm:sqref>
        </x14:conditionalFormatting>
        <x14:conditionalFormatting xmlns:xm="http://schemas.microsoft.com/office/excel/2006/main">
          <x14:cfRule type="expression" priority="26" id="{BC004A88-57DD-4D1F-BD90-D1FA5F98E6D6}">
            <xm:f>入力シート!$G$14&lt;入力シート!$K$14</xm:f>
            <x14:dxf>
              <font>
                <b/>
                <i val="0"/>
                <color rgb="FFFF0000"/>
              </font>
            </x14:dxf>
          </x14:cfRule>
          <x14:cfRule type="expression" priority="27" id="{F797CE05-E7DA-4BE3-89C1-2E06372E8472}">
            <xm:f>入力シート!$G$14&gt;=入力シート!$K$14</xm:f>
            <x14:dxf>
              <font>
                <b/>
                <i val="0"/>
                <color rgb="FF0070C0"/>
              </font>
            </x14:dxf>
          </x14:cfRule>
          <xm:sqref>D31</xm:sqref>
        </x14:conditionalFormatting>
        <x14:conditionalFormatting xmlns:xm="http://schemas.microsoft.com/office/excel/2006/main">
          <x14:cfRule type="expression" priority="22" id="{9CB84E82-173A-43E7-94BD-DA4A27DC2B27}">
            <xm:f>入力シート!$G$12&lt;入力シート!$K$11</xm:f>
            <x14:dxf>
              <font>
                <b/>
                <i val="0"/>
                <color rgb="FFFF0000"/>
              </font>
            </x14:dxf>
          </x14:cfRule>
          <x14:cfRule type="expression" priority="23" id="{589A8EF9-B30B-486E-8821-3E1FFEDEC527}">
            <xm:f>入力シート!$G$12&gt;=入力シート!$K$11</xm:f>
            <x14:dxf>
              <font>
                <b/>
                <i val="0"/>
                <color rgb="FF0070C0"/>
              </font>
            </x14:dxf>
          </x14:cfRule>
          <xm:sqref>D13</xm:sqref>
        </x14:conditionalFormatting>
        <x14:conditionalFormatting xmlns:xm="http://schemas.microsoft.com/office/excel/2006/main">
          <x14:cfRule type="expression" priority="24" id="{4FA58CF0-333E-4E72-9E96-63DBEF315AE3}">
            <xm:f>入力シート!$G$10&gt;入力シート!$K$8</xm:f>
            <x14:dxf>
              <font>
                <b/>
                <i val="0"/>
                <color rgb="FFFF0000"/>
              </font>
            </x14:dxf>
          </x14:cfRule>
          <x14:cfRule type="expression" priority="25" id="{BA03F7C7-56E1-4C8F-8DBB-2C573A80C86E}">
            <xm:f>入力シート!$G$10&lt;=入力シート!$K$8</xm:f>
            <x14:dxf>
              <font>
                <b/>
                <i val="0"/>
                <color rgb="FF0070C0"/>
              </font>
            </x14:dxf>
          </x14:cfRule>
          <xm:sqref>D12</xm:sqref>
        </x14:conditionalFormatting>
        <x14:conditionalFormatting xmlns:xm="http://schemas.microsoft.com/office/excel/2006/main">
          <x14:cfRule type="expression" priority="20" id="{6384FEC1-7B45-4623-9453-5077B781E590}">
            <xm:f>入力シート!$D$26=計算シート!$N$12</xm:f>
            <x14:dxf>
              <font>
                <b/>
                <i val="0"/>
                <color rgb="FFFF0000"/>
              </font>
            </x14:dxf>
          </x14:cfRule>
          <x14:cfRule type="expression" priority="21" id="{F3005350-E2FD-40B9-A6A8-1FC732C43755}">
            <xm:f>入力シート!$D$26&lt;&gt;計算シート!$N$12</xm:f>
            <x14:dxf>
              <font>
                <b/>
                <i val="0"/>
                <color rgb="FF0070C0"/>
              </font>
            </x14:dxf>
          </x14:cfRule>
          <xm:sqref>D22</xm:sqref>
        </x14:conditionalFormatting>
        <x14:conditionalFormatting xmlns:xm="http://schemas.microsoft.com/office/excel/2006/main">
          <x14:cfRule type="expression" priority="17" id="{A3DAB8D2-A44D-4C9B-9DA0-B5F8D3A9F94E}">
            <xm:f>入力シート!$D$71=計算シート!$N$31</xm:f>
            <x14:dxf>
              <font>
                <b/>
                <i val="0"/>
                <color rgb="FFFF0000"/>
              </font>
            </x14:dxf>
          </x14:cfRule>
          <x14:cfRule type="expression" priority="18" id="{5FCCE65F-5F03-4681-8DC0-33CFC279CA5C}">
            <xm:f>入力シート!$D$71&lt;&gt;計算シート!$N$31</xm:f>
            <x14:dxf>
              <font>
                <b/>
                <i val="0"/>
                <color rgb="FF0070C0"/>
              </font>
            </x14:dxf>
          </x14:cfRule>
          <xm:sqref>N16</xm:sqref>
        </x14:conditionalFormatting>
        <x14:conditionalFormatting xmlns:xm="http://schemas.microsoft.com/office/excel/2006/main">
          <x14:cfRule type="expression" priority="970" id="{D8CABBE3-AC79-406F-9A70-5F06D12BF9EB}">
            <xm:f>入力シート!$G$29&gt;=入力シート!$K$29</xm:f>
            <x14:dxf>
              <font>
                <b/>
                <i val="0"/>
                <color rgb="FF0070C0"/>
              </font>
            </x14:dxf>
          </x14:cfRule>
          <x14:cfRule type="expression" priority="971" id="{2591789C-9C84-4674-8EF5-9C2C3F552553}">
            <xm:f>入力シート!G29&lt;入力シート!$K$29</xm:f>
            <x14:dxf>
              <font>
                <b/>
                <i val="0"/>
                <color rgb="FFFF0000"/>
              </font>
            </x14:dxf>
          </x14:cfRule>
          <xm:sqref>L24</xm:sqref>
        </x14:conditionalFormatting>
        <x14:conditionalFormatting xmlns:xm="http://schemas.microsoft.com/office/excel/2006/main">
          <x14:cfRule type="expression" priority="821" id="{58929A6A-7FF3-4E72-889A-667B8BF5D1CF}">
            <xm:f>入力シート!$D$18&lt;&gt;計算シート!$N$8</xm:f>
            <x14:dxf>
              <font>
                <b/>
                <i val="0"/>
                <color rgb="FF0070C0"/>
              </font>
            </x14:dxf>
          </x14:cfRule>
          <x14:cfRule type="expression" priority="822" id="{2CE5F7B5-3D3C-4A1C-B51F-0EA49AB877E7}">
            <xm:f>入力シート!$D$18=計算シート!$N$8</xm:f>
            <x14:dxf>
              <font>
                <b/>
                <i val="0"/>
                <color rgb="FFFF0000"/>
              </font>
            </x14:dxf>
          </x14:cfRule>
          <xm:sqref>D17</xm:sqref>
        </x14:conditionalFormatting>
        <x14:conditionalFormatting xmlns:xm="http://schemas.microsoft.com/office/excel/2006/main">
          <x14:cfRule type="expression" priority="555" id="{8469F48B-093C-471C-BCE1-6340918D6231}">
            <xm:f>入力シート!$G$46&lt;入力シート!$K$44</xm:f>
            <x14:dxf>
              <font>
                <b/>
                <i val="0"/>
                <color rgb="FFFF0000"/>
              </font>
            </x14:dxf>
          </x14:cfRule>
          <x14:cfRule type="expression" priority="556" id="{A49D4B99-F727-487F-9B67-C350D2946920}">
            <xm:f>入力シート!$G$46&gt;=入力シート!$K$44</xm:f>
            <x14:dxf>
              <font>
                <b/>
                <i val="0"/>
                <color rgb="FF0070C0"/>
              </font>
            </x14:dxf>
          </x14:cfRule>
          <xm:sqref>L7</xm:sqref>
        </x14:conditionalFormatting>
        <x14:conditionalFormatting xmlns:xm="http://schemas.microsoft.com/office/excel/2006/main">
          <x14:cfRule type="expression" priority="15" id="{3FD17578-2F28-43BA-B75D-3084F8FC9EF5}">
            <xm:f>入力シート!$G$42&gt;=入力シート!$K$40</xm:f>
            <x14:dxf>
              <font>
                <b/>
                <i val="0"/>
                <color rgb="FF0070C0"/>
              </font>
            </x14:dxf>
          </x14:cfRule>
          <x14:cfRule type="expression" priority="16" id="{DCF9C29C-8330-4CF3-B0A0-0C98E7D0ABFE}">
            <xm:f>入力シート!$G$42&lt;入力シート!$K$40</xm:f>
            <x14:dxf>
              <font>
                <b/>
                <i val="0"/>
                <color rgb="FFFF0000"/>
              </font>
            </x14:dxf>
          </x14:cfRule>
          <xm:sqref>N12</xm:sqref>
        </x14:conditionalFormatting>
        <x14:conditionalFormatting xmlns:xm="http://schemas.microsoft.com/office/excel/2006/main">
          <x14:cfRule type="expression" priority="841" id="{232FC581-45F3-45AF-A843-8F8D7F31EA6A}">
            <xm:f>入力シート!$D$31=計算シート!$N$15</xm:f>
            <x14:dxf>
              <font>
                <b/>
                <i val="0"/>
                <color rgb="FFFF0000"/>
              </font>
            </x14:dxf>
          </x14:cfRule>
          <x14:cfRule type="expression" priority="842" id="{B17E9543-5373-4F35-804E-411FF3187AE4}">
            <xm:f>入力シート!$D$31&lt;&gt;計算シート!$N$15</xm:f>
            <x14:dxf>
              <font>
                <b/>
                <i val="0"/>
                <color rgb="FF0070C0"/>
              </font>
            </x14:dxf>
          </x14:cfRule>
          <xm:sqref>P18</xm:sqref>
        </x14:conditionalFormatting>
        <x14:conditionalFormatting xmlns:xm="http://schemas.microsoft.com/office/excel/2006/main">
          <x14:cfRule type="expression" priority="845" id="{74EB0471-FB86-4626-A82F-5661C34EB452}">
            <xm:f>入力シート!$D$34&lt;&gt;計算シート!$N$18</xm:f>
            <x14:dxf>
              <font>
                <b/>
                <i val="0"/>
                <color rgb="FF0070C0"/>
              </font>
            </x14:dxf>
          </x14:cfRule>
          <x14:cfRule type="expression" priority="846" id="{CF4D2D9A-EE0D-4D5B-B8BF-4FB7D629FAF7}">
            <xm:f>入力シート!$D$34=計算シート!$N$18</xm:f>
            <x14:dxf>
              <font>
                <b/>
                <i val="0"/>
                <color rgb="FFFF0000"/>
              </font>
            </x14:dxf>
          </x14:cfRule>
          <xm:sqref>P21</xm:sqref>
        </x14:conditionalFormatting>
        <x14:conditionalFormatting xmlns:xm="http://schemas.microsoft.com/office/excel/2006/main">
          <x14:cfRule type="expression" priority="851" id="{ABECB57C-5B69-4D0E-AD67-F0D91BFC2A71}">
            <xm:f>入力シート!$D$35&lt;&gt;計算シート!$N$19</xm:f>
            <x14:dxf>
              <font>
                <b/>
                <i val="0"/>
                <color rgb="FF0070C0"/>
              </font>
            </x14:dxf>
          </x14:cfRule>
          <x14:cfRule type="expression" priority="852" id="{D4889FBA-DE5A-4634-8AE4-2ECEB337FB96}">
            <xm:f>入力シート!$D$35=計算シート!$N$19</xm:f>
            <x14:dxf>
              <font>
                <b/>
                <i val="0"/>
                <color rgb="FFFF0000"/>
              </font>
            </x14:dxf>
          </x14:cfRule>
          <xm:sqref>P22</xm:sqref>
        </x14:conditionalFormatting>
        <x14:conditionalFormatting xmlns:xm="http://schemas.microsoft.com/office/excel/2006/main">
          <x14:cfRule type="expression" priority="788" id="{87A1DABE-EC33-42ED-A1B3-11E9DA9DF558}">
            <xm:f>入力シート!$G$28&lt;=入力シート!$K$28</xm:f>
            <x14:dxf>
              <font>
                <b/>
                <i val="0"/>
                <color rgb="FF0070C0"/>
              </font>
            </x14:dxf>
          </x14:cfRule>
          <x14:cfRule type="expression" priority="789" id="{D45135FB-25CC-4767-B326-26DF17E3252C}">
            <xm:f>入力シート!$G$28&gt;入力シート!$K$28</xm:f>
            <x14:dxf>
              <font>
                <b/>
                <i val="0"/>
                <color rgb="FFFF0000"/>
              </font>
            </x14:dxf>
          </x14:cfRule>
          <xm:sqref>L23</xm:sqref>
        </x14:conditionalFormatting>
        <x14:conditionalFormatting xmlns:xm="http://schemas.microsoft.com/office/excel/2006/main">
          <x14:cfRule type="expression" priority="13" id="{E09E30B3-E832-45B5-991C-33770BFD416A}">
            <xm:f>入力シート!$D$37&lt;&gt;計算シート!$N$20</xm:f>
            <x14:dxf>
              <font>
                <b/>
                <i val="0"/>
                <color rgb="FF0070C0"/>
              </font>
            </x14:dxf>
          </x14:cfRule>
          <x14:cfRule type="expression" priority="14" id="{FCB2FFA4-66F5-4AC7-BC0E-2B34099CE58F}">
            <xm:f>入力シート!$D$37=計算シート!$N$20</xm:f>
            <x14:dxf>
              <font>
                <b/>
                <i val="0"/>
                <color rgb="FFFF0000"/>
              </font>
            </x14:dxf>
          </x14:cfRule>
          <xm:sqref>M33</xm:sqref>
        </x14:conditionalFormatting>
        <x14:conditionalFormatting xmlns:xm="http://schemas.microsoft.com/office/excel/2006/main">
          <x14:cfRule type="expression" priority="11" id="{CA3C81A9-DC15-46E2-A98C-ECFEDF4EF03D}">
            <xm:f>入力シート!$D$69&lt;&gt;計算シート!$N$30</xm:f>
            <x14:dxf>
              <font>
                <b/>
                <i val="0"/>
                <color rgb="FF0070C0"/>
              </font>
            </x14:dxf>
          </x14:cfRule>
          <x14:cfRule type="expression" priority="12" id="{106BCD12-0C00-4109-A63A-6306CE13A440}">
            <xm:f>入力シート!$D$69=計算シート!$N$30</xm:f>
            <x14:dxf>
              <font>
                <b/>
                <i val="0"/>
                <color rgb="FFFF0000"/>
              </font>
            </x14:dxf>
          </x14:cfRule>
          <xm:sqref>M34</xm:sqref>
        </x14:conditionalFormatting>
        <x14:conditionalFormatting xmlns:xm="http://schemas.microsoft.com/office/excel/2006/main">
          <x14:cfRule type="expression" priority="958" id="{3F7330DB-8707-438D-9A88-B38C9CC5F135}">
            <xm:f>入力シート!$F$51&lt;入力シート!$K$48</xm:f>
            <x14:dxf>
              <font>
                <b/>
                <i val="0"/>
                <color rgb="FFFF0000"/>
              </font>
            </x14:dxf>
          </x14:cfRule>
          <x14:cfRule type="expression" priority="959" id="{A155750A-8A75-48D4-A8DC-7CF487A0B93D}">
            <xm:f>入力シート!$F$51&gt;=入力シート!$K$48</xm:f>
            <x14:dxf>
              <font>
                <b/>
                <i val="0"/>
                <color rgb="FF0070C0"/>
              </font>
            </x14:dxf>
          </x14:cfRule>
          <xm:sqref>L38</xm:sqref>
        </x14:conditionalFormatting>
        <x14:conditionalFormatting xmlns:xm="http://schemas.microsoft.com/office/excel/2006/main">
          <x14:cfRule type="expression" priority="831" id="{4C92D5B2-5C39-4436-972F-1AAF656C8089}">
            <xm:f>入力シート!$D$53=計算シート!$N$24</xm:f>
            <x14:dxf>
              <font>
                <b/>
                <i val="0"/>
                <color rgb="FFFF0000"/>
              </font>
            </x14:dxf>
          </x14:cfRule>
          <x14:cfRule type="expression" priority="832" id="{EC872C6E-DED3-48B8-9947-031EF0C70597}">
            <xm:f>入力シート!$D$53&lt;&gt;計算シート!$N$24</xm:f>
            <x14:dxf>
              <font>
                <b/>
                <i val="0"/>
                <color rgb="FF0070C0"/>
              </font>
            </x14:dxf>
          </x14:cfRule>
          <xm:sqref>L39</xm:sqref>
        </x14:conditionalFormatting>
        <x14:conditionalFormatting xmlns:xm="http://schemas.microsoft.com/office/excel/2006/main">
          <x14:cfRule type="expression" priority="833" id="{AABBDF46-0D43-4CC0-9D49-A7663BE2751C}">
            <xm:f>入力シート!$D$54=計算シート!$N$25</xm:f>
            <x14:dxf>
              <font>
                <b/>
                <i val="0"/>
                <color rgb="FFFF0000"/>
              </font>
            </x14:dxf>
          </x14:cfRule>
          <x14:cfRule type="expression" priority="834" id="{5E93A9A7-D100-4267-BF4A-1488D68F9394}">
            <xm:f>入力シート!$D$54&lt;&gt;計算シート!$N$25</xm:f>
            <x14:dxf>
              <font>
                <b/>
                <i val="0"/>
                <color rgb="FF0070C0"/>
              </font>
            </x14:dxf>
          </x14:cfRule>
          <xm:sqref>L40</xm:sqref>
        </x14:conditionalFormatting>
        <x14:conditionalFormatting xmlns:xm="http://schemas.microsoft.com/office/excel/2006/main">
          <x14:cfRule type="expression" priority="58" id="{42EC8185-502C-4ADC-A515-B7051D896047}">
            <xm:f>入力シート!$G$76&gt;=入力シート!$K$76</xm:f>
            <x14:dxf>
              <font>
                <b/>
                <i val="0"/>
                <color rgb="FF0070C0"/>
              </font>
            </x14:dxf>
          </x14:cfRule>
          <x14:cfRule type="expression" priority="59" id="{8670F896-1671-400B-9EFB-03B5B08D0F37}">
            <xm:f>入力シート!$G$76&lt;入力シート!$K$76</xm:f>
            <x14:dxf>
              <font>
                <b/>
                <i val="0"/>
                <color rgb="FFFF0000"/>
              </font>
            </x14:dxf>
          </x14:cfRule>
          <xm:sqref>U12</xm:sqref>
        </x14:conditionalFormatting>
        <x14:conditionalFormatting xmlns:xm="http://schemas.microsoft.com/office/excel/2006/main">
          <x14:cfRule type="expression" priority="739" id="{FC9E17C4-8180-4737-8394-A22FC4460F1F}">
            <xm:f>入力シート!$G$75&lt;入力シート!$K$75</xm:f>
            <x14:dxf>
              <font>
                <b/>
                <i val="0"/>
                <color rgb="FFFF0000"/>
              </font>
            </x14:dxf>
          </x14:cfRule>
          <x14:cfRule type="expression" priority="740" id="{46B8568F-79F4-4A69-86C0-C8CB2D2EC887}">
            <xm:f>入力シート!$G$75&gt;=入力シート!$K$75</xm:f>
            <x14:dxf>
              <font>
                <b/>
                <i val="0"/>
                <color rgb="FF0070C0"/>
              </font>
            </x14:dxf>
          </x14:cfRule>
          <xm:sqref>U16</xm:sqref>
        </x14:conditionalFormatting>
        <x14:conditionalFormatting xmlns:xm="http://schemas.microsoft.com/office/excel/2006/main">
          <x14:cfRule type="expression" priority="859" id="{D98AB468-8FC5-4D7A-9CC5-A5598500488D}">
            <xm:f>入力シート!$D$65=計算シート!$N$28</xm:f>
            <x14:dxf>
              <font>
                <b/>
                <i val="0"/>
                <color rgb="FFFF0000"/>
              </font>
            </x14:dxf>
          </x14:cfRule>
          <x14:cfRule type="expression" priority="860" id="{A42F3A6A-D05B-4EE4-9674-124BA7963834}">
            <xm:f>入力シート!$D$65&lt;&gt;計算シート!$N$28</xm:f>
            <x14:dxf>
              <font>
                <b/>
                <i val="0"/>
                <color rgb="FF0070C0"/>
              </font>
            </x14:dxf>
          </x14:cfRule>
          <xm:sqref>U24</xm:sqref>
        </x14:conditionalFormatting>
        <x14:conditionalFormatting xmlns:xm="http://schemas.microsoft.com/office/excel/2006/main">
          <x14:cfRule type="expression" priority="837" id="{6B75C0F7-A63C-4B91-B180-0A52660E8F40}">
            <xm:f>入力シート!$D$63&lt;&gt;計算シート!$N$27</xm:f>
            <x14:dxf>
              <font>
                <b/>
                <i val="0"/>
                <color rgb="FF0070C0"/>
              </font>
            </x14:dxf>
          </x14:cfRule>
          <x14:cfRule type="expression" priority="838" id="{D6011D72-E8CC-4A25-BC57-4A87D6430559}">
            <xm:f>入力シート!$D$63=計算シート!$N$27</xm:f>
            <x14:dxf>
              <font>
                <b/>
                <i val="0"/>
                <color rgb="FFFF0000"/>
              </font>
            </x14:dxf>
          </x14:cfRule>
          <xm:sqref>U29:U30</xm:sqref>
        </x14:conditionalFormatting>
        <x14:conditionalFormatting xmlns:xm="http://schemas.microsoft.com/office/excel/2006/main">
          <x14:cfRule type="expression" priority="32" id="{3AF911B5-5081-49F0-8700-DDD192C878DD}">
            <xm:f>入力シート!$D$67=計算シート!$N$29</xm:f>
            <x14:dxf>
              <font>
                <b/>
                <i val="0"/>
                <color rgb="FFFF0000"/>
              </font>
            </x14:dxf>
          </x14:cfRule>
          <x14:cfRule type="expression" priority="33" id="{61296BF3-439A-4DB1-B27C-C6E339CC70B0}">
            <xm:f>入力シート!$D$67&lt;&gt;計算シート!$N$29</xm:f>
            <x14:dxf>
              <font>
                <b/>
                <i val="0"/>
                <color rgb="FF0070C0"/>
              </font>
            </x14:dxf>
          </x14:cfRule>
          <xm:sqref>U34:U35</xm:sqref>
        </x14:conditionalFormatting>
        <x14:conditionalFormatting xmlns:xm="http://schemas.microsoft.com/office/excel/2006/main">
          <x14:cfRule type="expression" priority="976" id="{A07AD8E9-47F6-459B-990F-54E62549C672}">
            <xm:f>入力シート!$D$73&lt;&gt;計算シート!$N$32</xm:f>
            <x14:dxf>
              <font>
                <b/>
                <i val="0"/>
                <color rgb="FF0070C0"/>
              </font>
            </x14:dxf>
          </x14:cfRule>
          <x14:cfRule type="expression" priority="977" id="{21CED709-8393-446D-A4B8-5B5E37BD41AB}">
            <xm:f>入力シート!$D$73=計算シート!$N$32</xm:f>
            <x14:dxf>
              <font>
                <b/>
                <i val="0"/>
                <color rgb="FFFF0000"/>
              </font>
            </x14:dxf>
          </x14:cfRule>
          <xm:sqref>N28</xm:sqref>
        </x14:conditionalFormatting>
        <x14:conditionalFormatting xmlns:xm="http://schemas.microsoft.com/office/excel/2006/main">
          <x14:cfRule type="expression" priority="9" id="{BA57DEF8-F092-4AA6-8F09-322DE2196450}">
            <xm:f>入力シート!$D$19=計算シート!$N$9</xm:f>
            <x14:dxf>
              <font>
                <b/>
                <i val="0"/>
                <color rgb="FFFF0000"/>
              </font>
            </x14:dxf>
          </x14:cfRule>
          <x14:cfRule type="expression" priority="10" id="{89ED3815-80F8-4D3E-8E62-BCF55A510712}">
            <xm:f>入力シート!$D$19&lt;&gt;計算シート!$N$9</xm:f>
            <x14:dxf>
              <font>
                <b/>
                <i val="0"/>
                <color rgb="FF0070C0"/>
              </font>
            </x14:dxf>
          </x14:cfRule>
          <xm:sqref>D19</xm:sqref>
        </x14:conditionalFormatting>
        <x14:conditionalFormatting xmlns:xm="http://schemas.microsoft.com/office/excel/2006/main">
          <x14:cfRule type="expression" priority="7" id="{371F1D6B-3A6D-4246-BC0A-EB4BBDD1FD79}">
            <xm:f>入力シート!$D$21=計算シート!$N$10</xm:f>
            <x14:dxf>
              <font>
                <b/>
                <i val="0"/>
                <color rgb="FFFF0000"/>
              </font>
            </x14:dxf>
          </x14:cfRule>
          <x14:cfRule type="expression" priority="8" id="{4A5BF0B9-1963-486F-9AAC-9B2A2BA93757}">
            <xm:f>入力シート!$D$21&lt;&gt;計算シート!$N$10</xm:f>
            <x14:dxf>
              <font>
                <b/>
                <i val="0"/>
                <color rgb="FF0070C0"/>
              </font>
            </x14:dxf>
          </x14:cfRule>
          <xm:sqref>D21</xm:sqref>
        </x14:conditionalFormatting>
        <x14:conditionalFormatting xmlns:xm="http://schemas.microsoft.com/office/excel/2006/main">
          <x14:cfRule type="expression" priority="5" id="{406341B6-A198-4C8D-BD3D-AC80A079A06F}">
            <xm:f>入力シート!$D$65=計算シート!$N$28</xm:f>
            <x14:dxf>
              <font>
                <b/>
                <i val="0"/>
                <color rgb="FFFF0000"/>
              </font>
            </x14:dxf>
          </x14:cfRule>
          <x14:cfRule type="expression" priority="6" id="{C09A0D39-26F6-423A-B128-C161CF09293F}">
            <xm:f>入力シート!$D$65&lt;&gt;計算シート!$N$28</xm:f>
            <x14:dxf>
              <font>
                <b/>
                <i val="0"/>
                <color rgb="FF0070C0"/>
              </font>
            </x14:dxf>
          </x14:cfRule>
          <xm:sqref>U25</xm:sqref>
        </x14:conditionalFormatting>
        <x14:conditionalFormatting xmlns:xm="http://schemas.microsoft.com/office/excel/2006/main">
          <x14:cfRule type="expression" priority="3" id="{C5F69A3B-EAC5-42DC-8A86-06E848ACEC81}">
            <xm:f>入力シート!$D$35&lt;&gt;計算シート!$N$19</xm:f>
            <x14:dxf>
              <font>
                <b/>
                <i val="0"/>
                <color rgb="FF0070C0"/>
              </font>
            </x14:dxf>
          </x14:cfRule>
          <x14:cfRule type="expression" priority="4" id="{B1B4E1D5-62FF-40FF-A120-3D84CF21EAA7}">
            <xm:f>入力シート!$D$35=計算シート!$N$19</xm:f>
            <x14:dxf>
              <font>
                <b/>
                <i val="0"/>
                <color rgb="FFFF0000"/>
              </font>
            </x14:dxf>
          </x14:cfRule>
          <xm:sqref>P23</xm:sqref>
        </x14:conditionalFormatting>
        <x14:conditionalFormatting xmlns:xm="http://schemas.microsoft.com/office/excel/2006/main">
          <x14:cfRule type="expression" priority="1" id="{231DE4D9-F077-4934-B9F6-59680F5E9ABC}">
            <xm:f>入力シート!$D$73=計算シート!$N$32</xm:f>
            <x14:dxf>
              <font>
                <b/>
                <i val="0"/>
                <color rgb="FFFF0000"/>
              </font>
            </x14:dxf>
          </x14:cfRule>
          <x14:cfRule type="expression" priority="2" id="{7E7BE705-CC79-4619-ACAB-2092FB88CFCF}">
            <xm:f>入力シート!$D$73&lt;&gt;計算シート!$N$32</xm:f>
            <x14:dxf>
              <font>
                <b/>
                <i val="0"/>
                <color rgb="FF0070C0"/>
              </font>
            </x14:dxf>
          </x14:cfRule>
          <xm:sqref>N29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topLeftCell="C37" zoomScale="85" zoomScaleNormal="85" workbookViewId="0">
      <selection activeCell="G11" sqref="G11:H11"/>
    </sheetView>
  </sheetViews>
  <sheetFormatPr defaultRowHeight="17.25"/>
  <cols>
    <col min="1" max="1" width="15.25" style="5" customWidth="1"/>
    <col min="2" max="2" width="9" style="5"/>
    <col min="3" max="3" width="8.25" style="5" customWidth="1"/>
    <col min="4" max="4" width="5.5" style="5" customWidth="1"/>
    <col min="5" max="5" width="37.75" style="5" customWidth="1"/>
    <col min="6" max="6" width="40.875" style="5" customWidth="1"/>
    <col min="7" max="7" width="5.5" style="3" customWidth="1"/>
    <col min="8" max="9" width="4" style="3" customWidth="1"/>
    <col min="10" max="10" width="5" style="7" customWidth="1"/>
    <col min="11" max="11" width="4.5" style="5" customWidth="1"/>
    <col min="12" max="12" width="4" style="3" customWidth="1"/>
    <col min="13" max="13" width="9.875" style="3" customWidth="1"/>
    <col min="14" max="18" width="15.625" style="3" customWidth="1"/>
    <col min="19" max="21" width="9" style="3"/>
    <col min="22" max="22" width="15.75" style="3" customWidth="1"/>
    <col min="23" max="23" width="32.25" style="3" customWidth="1"/>
    <col min="24" max="16384" width="9" style="3"/>
  </cols>
  <sheetData>
    <row r="1" spans="1:55">
      <c r="G1" s="3" t="s">
        <v>48</v>
      </c>
      <c r="H1" s="3" t="s">
        <v>47</v>
      </c>
      <c r="K1" s="1"/>
    </row>
    <row r="2" spans="1:55" ht="18.75">
      <c r="A2" s="1"/>
      <c r="B2" s="1"/>
      <c r="C2" s="1"/>
      <c r="D2" s="1"/>
      <c r="G2" s="617" t="s">
        <v>45</v>
      </c>
      <c r="H2" s="617"/>
      <c r="I2" s="21"/>
      <c r="J2" s="617" t="s">
        <v>46</v>
      </c>
      <c r="K2" s="617"/>
      <c r="L2" s="2"/>
      <c r="N2" s="121">
        <v>1</v>
      </c>
      <c r="O2" s="121">
        <v>2</v>
      </c>
      <c r="P2" s="121">
        <v>3</v>
      </c>
      <c r="Q2" s="121">
        <v>4</v>
      </c>
      <c r="R2" s="124">
        <v>5</v>
      </c>
      <c r="V2" s="4"/>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55" ht="27">
      <c r="A3" s="594" t="s">
        <v>6</v>
      </c>
      <c r="B3" s="611" t="s">
        <v>1</v>
      </c>
      <c r="C3" s="612"/>
      <c r="D3" s="125" t="s">
        <v>38</v>
      </c>
      <c r="E3" s="11" t="s">
        <v>154</v>
      </c>
      <c r="F3" s="12" t="s">
        <v>109</v>
      </c>
      <c r="G3" s="13"/>
      <c r="H3" s="11" t="str">
        <f>IF($K$3="","",ABS($K$3))</f>
        <v/>
      </c>
      <c r="I3" s="11"/>
      <c r="J3" s="14">
        <v>3</v>
      </c>
      <c r="K3" s="129" t="str">
        <f>入力シート!J8</f>
        <v/>
      </c>
      <c r="N3" s="209" t="s">
        <v>89</v>
      </c>
      <c r="O3" s="210" t="s">
        <v>72</v>
      </c>
      <c r="P3" s="211" t="s">
        <v>264</v>
      </c>
      <c r="Q3" s="211" t="s">
        <v>73</v>
      </c>
      <c r="R3" s="212" t="s">
        <v>74</v>
      </c>
    </row>
    <row r="4" spans="1:55" ht="42" customHeight="1">
      <c r="A4" s="595"/>
      <c r="B4" s="613"/>
      <c r="C4" s="614"/>
      <c r="D4" s="125" t="s">
        <v>22</v>
      </c>
      <c r="E4" s="11" t="s">
        <v>254</v>
      </c>
      <c r="F4" s="338" t="s">
        <v>255</v>
      </c>
      <c r="G4" s="13"/>
      <c r="H4" s="11" t="str">
        <f>IF($K$4="","",ABS($K$4))</f>
        <v/>
      </c>
      <c r="I4" s="11"/>
      <c r="J4" s="14">
        <v>3</v>
      </c>
      <c r="K4" s="129" t="str">
        <f>入力シート!J11</f>
        <v/>
      </c>
      <c r="N4" s="213" t="s">
        <v>267</v>
      </c>
      <c r="O4" s="214" t="s">
        <v>268</v>
      </c>
      <c r="P4" s="214" t="s">
        <v>265</v>
      </c>
      <c r="Q4" s="214" t="s">
        <v>266</v>
      </c>
      <c r="R4" s="215" t="s">
        <v>263</v>
      </c>
    </row>
    <row r="5" spans="1:55" ht="45.75" customHeight="1">
      <c r="A5" s="595"/>
      <c r="B5" s="603" t="s">
        <v>239</v>
      </c>
      <c r="C5" s="604"/>
      <c r="D5" s="125" t="s">
        <v>59</v>
      </c>
      <c r="E5" s="17" t="s">
        <v>155</v>
      </c>
      <c r="F5" s="18" t="s">
        <v>110</v>
      </c>
      <c r="G5" s="19"/>
      <c r="H5" s="17" t="str">
        <f>IF($K$5="","",ABS($K$5))</f>
        <v/>
      </c>
      <c r="I5" s="17"/>
      <c r="J5" s="20">
        <v>3</v>
      </c>
      <c r="K5" s="130" t="str">
        <f>入力シート!J14</f>
        <v/>
      </c>
      <c r="L5" s="1"/>
      <c r="N5" s="216" t="s">
        <v>270</v>
      </c>
      <c r="O5" s="217" t="s">
        <v>287</v>
      </c>
      <c r="P5" s="218" t="s">
        <v>288</v>
      </c>
      <c r="Q5" s="218" t="s">
        <v>269</v>
      </c>
      <c r="R5" s="219" t="s">
        <v>82</v>
      </c>
    </row>
    <row r="6" spans="1:55" ht="27">
      <c r="A6" s="595"/>
      <c r="B6" s="607"/>
      <c r="C6" s="608"/>
      <c r="D6" s="125" t="s">
        <v>23</v>
      </c>
      <c r="E6" s="12" t="s">
        <v>156</v>
      </c>
      <c r="F6" s="12" t="s">
        <v>111</v>
      </c>
      <c r="G6" s="13"/>
      <c r="H6" s="11" t="str">
        <f>IF($K$6="","",ABS($K$6))</f>
        <v/>
      </c>
      <c r="I6" s="11"/>
      <c r="J6" s="14">
        <v>3</v>
      </c>
      <c r="K6" s="129" t="str">
        <f>入力シート!J15</f>
        <v/>
      </c>
      <c r="L6" s="5"/>
      <c r="N6" s="213" t="s">
        <v>277</v>
      </c>
      <c r="O6" s="214" t="s">
        <v>289</v>
      </c>
      <c r="P6" s="214" t="s">
        <v>290</v>
      </c>
      <c r="Q6" s="214" t="s">
        <v>273</v>
      </c>
      <c r="R6" s="215" t="s">
        <v>272</v>
      </c>
    </row>
    <row r="7" spans="1:55" ht="27">
      <c r="A7" s="595"/>
      <c r="B7" s="601"/>
      <c r="C7" s="602"/>
      <c r="D7" s="125" t="s">
        <v>66</v>
      </c>
      <c r="E7" s="15" t="s">
        <v>310</v>
      </c>
      <c r="F7" s="12" t="s">
        <v>112</v>
      </c>
      <c r="G7" s="13"/>
      <c r="H7" s="11" t="str">
        <f>IF($K$7="","",ABS($K$7))</f>
        <v/>
      </c>
      <c r="I7" s="11"/>
      <c r="J7" s="14">
        <v>3</v>
      </c>
      <c r="K7" s="129" t="str">
        <f>入力シート!$J$16</f>
        <v/>
      </c>
      <c r="L7" s="1"/>
      <c r="N7" s="220" t="s">
        <v>271</v>
      </c>
      <c r="O7" s="221" t="s">
        <v>291</v>
      </c>
      <c r="P7" s="221" t="s">
        <v>292</v>
      </c>
      <c r="Q7" s="221" t="s">
        <v>274</v>
      </c>
      <c r="R7" s="222" t="s">
        <v>272</v>
      </c>
    </row>
    <row r="8" spans="1:55" ht="22.5" customHeight="1">
      <c r="A8" s="595"/>
      <c r="B8" s="603" t="s">
        <v>240</v>
      </c>
      <c r="C8" s="604"/>
      <c r="D8" s="125" t="s">
        <v>67</v>
      </c>
      <c r="E8" s="15" t="s">
        <v>41</v>
      </c>
      <c r="F8" s="12" t="s">
        <v>113</v>
      </c>
      <c r="G8" s="13"/>
      <c r="H8" s="11" t="str">
        <f>IF($K$8="","",ABS($K$8))</f>
        <v/>
      </c>
      <c r="I8" s="11"/>
      <c r="J8" s="14">
        <v>3</v>
      </c>
      <c r="K8" s="131" t="str">
        <f>入力シート!J18</f>
        <v/>
      </c>
      <c r="L8" s="1"/>
      <c r="N8" s="209" t="s">
        <v>13</v>
      </c>
      <c r="O8" s="223"/>
      <c r="P8" s="214" t="s">
        <v>338</v>
      </c>
      <c r="Q8" s="210"/>
      <c r="R8" s="215" t="s">
        <v>339</v>
      </c>
    </row>
    <row r="9" spans="1:55" ht="21" customHeight="1">
      <c r="A9" s="595"/>
      <c r="B9" s="607"/>
      <c r="C9" s="608"/>
      <c r="D9" s="125" t="s">
        <v>54</v>
      </c>
      <c r="E9" s="15" t="s">
        <v>43</v>
      </c>
      <c r="F9" s="12" t="s">
        <v>114</v>
      </c>
      <c r="G9" s="13"/>
      <c r="H9" s="11" t="str">
        <f>IF($K$9="","",ABS($K$9))</f>
        <v/>
      </c>
      <c r="I9" s="11"/>
      <c r="J9" s="14">
        <v>3</v>
      </c>
      <c r="K9" s="131" t="str">
        <f>入力シート!J19</f>
        <v/>
      </c>
      <c r="L9" s="5"/>
      <c r="N9" s="209" t="s">
        <v>13</v>
      </c>
      <c r="O9" s="223"/>
      <c r="P9" s="224" t="s">
        <v>322</v>
      </c>
      <c r="Q9" s="210"/>
      <c r="R9" s="215" t="s">
        <v>323</v>
      </c>
    </row>
    <row r="10" spans="1:55">
      <c r="A10" s="595"/>
      <c r="B10" s="601"/>
      <c r="C10" s="602"/>
      <c r="D10" s="125" t="s">
        <v>99</v>
      </c>
      <c r="E10" s="12" t="s">
        <v>21</v>
      </c>
      <c r="F10" s="12" t="s">
        <v>115</v>
      </c>
      <c r="G10" s="13"/>
      <c r="H10" s="11" t="str">
        <f>IF($K$10="","",ABS($K$10))</f>
        <v/>
      </c>
      <c r="I10" s="11"/>
      <c r="J10" s="14">
        <v>3</v>
      </c>
      <c r="K10" s="131" t="str">
        <f>入力シート!J21</f>
        <v/>
      </c>
      <c r="L10" s="1"/>
      <c r="N10" s="209" t="s">
        <v>13</v>
      </c>
      <c r="O10" s="223"/>
      <c r="P10" s="224" t="s">
        <v>324</v>
      </c>
      <c r="Q10" s="210"/>
      <c r="R10" s="222" t="s">
        <v>325</v>
      </c>
    </row>
    <row r="11" spans="1:55" ht="33.75" customHeight="1">
      <c r="A11" s="595"/>
      <c r="B11" s="615" t="s">
        <v>241</v>
      </c>
      <c r="C11" s="616"/>
      <c r="D11" s="125" t="s">
        <v>62</v>
      </c>
      <c r="E11" s="6" t="s">
        <v>341</v>
      </c>
      <c r="F11" s="6" t="s">
        <v>340</v>
      </c>
      <c r="G11" s="5"/>
      <c r="H11" s="4" t="str">
        <f>IF($K$11="","",ABS($K$11))</f>
        <v/>
      </c>
      <c r="I11" s="4"/>
      <c r="J11" s="7">
        <v>3</v>
      </c>
      <c r="K11" s="132" t="str">
        <f>入力シート!J24</f>
        <v/>
      </c>
      <c r="N11" s="225" t="s">
        <v>13</v>
      </c>
      <c r="O11" s="226"/>
      <c r="P11" s="214" t="s">
        <v>320</v>
      </c>
      <c r="Q11" s="227"/>
      <c r="R11" s="222" t="s">
        <v>321</v>
      </c>
    </row>
    <row r="12" spans="1:55" ht="38.25" customHeight="1">
      <c r="A12" s="595"/>
      <c r="B12" s="609" t="s">
        <v>242</v>
      </c>
      <c r="C12" s="610"/>
      <c r="D12" s="125" t="s">
        <v>61</v>
      </c>
      <c r="E12" s="12" t="s">
        <v>256</v>
      </c>
      <c r="F12" s="338" t="s">
        <v>275</v>
      </c>
      <c r="G12" s="13"/>
      <c r="H12" s="11" t="str">
        <f>IF($K$12="","",ABS($K$12))</f>
        <v/>
      </c>
      <c r="I12" s="11"/>
      <c r="J12" s="14">
        <v>3</v>
      </c>
      <c r="K12" s="133" t="str">
        <f>入力シート!J26</f>
        <v/>
      </c>
      <c r="L12" s="1"/>
      <c r="N12" s="225" t="s">
        <v>13</v>
      </c>
      <c r="O12" s="226"/>
      <c r="P12" s="224" t="s">
        <v>324</v>
      </c>
      <c r="Q12" s="227"/>
      <c r="R12" s="222" t="s">
        <v>325</v>
      </c>
    </row>
    <row r="13" spans="1:55" ht="27">
      <c r="A13" s="595"/>
      <c r="B13" s="610" t="s">
        <v>0</v>
      </c>
      <c r="C13" s="610"/>
      <c r="D13" s="125" t="s">
        <v>100</v>
      </c>
      <c r="E13" s="11" t="s">
        <v>16</v>
      </c>
      <c r="F13" s="12" t="s">
        <v>116</v>
      </c>
      <c r="G13" s="13"/>
      <c r="H13" s="11" t="str">
        <f>IF($K$13="","",ABS($K$13))</f>
        <v/>
      </c>
      <c r="I13" s="11"/>
      <c r="J13" s="14">
        <v>3</v>
      </c>
      <c r="K13" s="129" t="str">
        <f>入力シート!J28</f>
        <v/>
      </c>
      <c r="L13" s="1"/>
      <c r="N13" s="229" t="s">
        <v>276</v>
      </c>
      <c r="O13" s="218" t="s">
        <v>286</v>
      </c>
      <c r="P13" s="218" t="s">
        <v>285</v>
      </c>
      <c r="Q13" s="218" t="s">
        <v>279</v>
      </c>
      <c r="R13" s="219" t="s">
        <v>278</v>
      </c>
    </row>
    <row r="14" spans="1:55" ht="54.75" customHeight="1">
      <c r="A14" s="595"/>
      <c r="B14" s="610"/>
      <c r="C14" s="610"/>
      <c r="D14" s="125" t="s">
        <v>101</v>
      </c>
      <c r="E14" s="18" t="s">
        <v>68</v>
      </c>
      <c r="F14" s="18" t="s">
        <v>117</v>
      </c>
      <c r="G14" s="19"/>
      <c r="H14" s="17" t="str">
        <f>IF($K$14="","",ABS($K$14))</f>
        <v/>
      </c>
      <c r="I14" s="17"/>
      <c r="J14" s="20">
        <v>3</v>
      </c>
      <c r="K14" s="130" t="str">
        <f>入力シート!J29</f>
        <v/>
      </c>
      <c r="L14" s="1"/>
      <c r="N14" s="230" t="s">
        <v>281</v>
      </c>
      <c r="O14" s="231" t="s">
        <v>293</v>
      </c>
      <c r="P14" s="231" t="s">
        <v>294</v>
      </c>
      <c r="Q14" s="231" t="s">
        <v>280</v>
      </c>
      <c r="R14" s="232" t="s">
        <v>83</v>
      </c>
    </row>
    <row r="15" spans="1:55" ht="30.75" customHeight="1">
      <c r="A15" s="595"/>
      <c r="B15" s="597" t="s">
        <v>10</v>
      </c>
      <c r="C15" s="598"/>
      <c r="D15" s="125" t="s">
        <v>102</v>
      </c>
      <c r="E15" s="18" t="s">
        <v>17</v>
      </c>
      <c r="F15" s="18" t="s">
        <v>118</v>
      </c>
      <c r="G15" s="19"/>
      <c r="H15" s="17" t="str">
        <f>IF($K$15="","",ABS($K$15))</f>
        <v/>
      </c>
      <c r="I15" s="17"/>
      <c r="J15" s="20">
        <v>3</v>
      </c>
      <c r="K15" s="130" t="str">
        <f>入力シート!J31</f>
        <v/>
      </c>
      <c r="L15" s="5"/>
      <c r="N15" s="233" t="s">
        <v>13</v>
      </c>
      <c r="O15" s="234"/>
      <c r="P15" s="224" t="s">
        <v>326</v>
      </c>
      <c r="Q15" s="235"/>
      <c r="R15" s="257" t="s">
        <v>327</v>
      </c>
    </row>
    <row r="16" spans="1:55" ht="33.75" customHeight="1">
      <c r="A16" s="595"/>
      <c r="B16" s="599"/>
      <c r="C16" s="600"/>
      <c r="D16" s="125" t="s">
        <v>60</v>
      </c>
      <c r="E16" s="12" t="s">
        <v>18</v>
      </c>
      <c r="F16" s="12" t="s">
        <v>119</v>
      </c>
      <c r="G16" s="13"/>
      <c r="H16" s="11" t="str">
        <f>IF($K$16="","",ABS($K$16))</f>
        <v/>
      </c>
      <c r="I16" s="11"/>
      <c r="J16" s="14">
        <v>3</v>
      </c>
      <c r="K16" s="129" t="str">
        <f>入力シート!J32</f>
        <v/>
      </c>
      <c r="L16" s="1"/>
      <c r="N16" s="236" t="s">
        <v>13</v>
      </c>
      <c r="O16" s="235"/>
      <c r="P16" s="224" t="s">
        <v>328</v>
      </c>
      <c r="Q16" s="237"/>
      <c r="R16" s="257" t="s">
        <v>329</v>
      </c>
    </row>
    <row r="17" spans="1:55">
      <c r="A17" s="595"/>
      <c r="B17" s="599"/>
      <c r="C17" s="600"/>
      <c r="D17" s="125" t="s">
        <v>103</v>
      </c>
      <c r="E17" s="12" t="s">
        <v>19</v>
      </c>
      <c r="F17" s="12" t="s">
        <v>120</v>
      </c>
      <c r="G17" s="13"/>
      <c r="H17" s="11" t="str">
        <f>IF($K$17="","",ABS($K$17))</f>
        <v/>
      </c>
      <c r="I17" s="11"/>
      <c r="J17" s="14">
        <v>3</v>
      </c>
      <c r="K17" s="129" t="str">
        <f>入力シート!J33</f>
        <v/>
      </c>
      <c r="L17" s="1"/>
      <c r="N17" s="238" t="s">
        <v>13</v>
      </c>
      <c r="O17" s="239"/>
      <c r="P17" s="240" t="s">
        <v>320</v>
      </c>
      <c r="Q17" s="241"/>
      <c r="R17" s="258" t="s">
        <v>321</v>
      </c>
    </row>
    <row r="18" spans="1:55">
      <c r="A18" s="595"/>
      <c r="B18" s="599"/>
      <c r="C18" s="600"/>
      <c r="D18" s="125" t="s">
        <v>55</v>
      </c>
      <c r="E18" s="6" t="s">
        <v>257</v>
      </c>
      <c r="F18" s="339" t="s">
        <v>258</v>
      </c>
      <c r="G18" s="5"/>
      <c r="H18" s="4" t="str">
        <f>IF($K$18="","",ABS($K$18))</f>
        <v/>
      </c>
      <c r="I18" s="4"/>
      <c r="J18" s="7">
        <v>3</v>
      </c>
      <c r="K18" s="134" t="str">
        <f>入力シート!J34</f>
        <v/>
      </c>
      <c r="L18" s="5"/>
      <c r="N18" s="242" t="s">
        <v>13</v>
      </c>
      <c r="O18" s="243"/>
      <c r="P18" s="218" t="s">
        <v>320</v>
      </c>
      <c r="Q18" s="244"/>
      <c r="R18" s="219" t="s">
        <v>321</v>
      </c>
    </row>
    <row r="19" spans="1:55" ht="27">
      <c r="A19" s="595"/>
      <c r="B19" s="599"/>
      <c r="C19" s="600"/>
      <c r="D19" s="125" t="s">
        <v>56</v>
      </c>
      <c r="E19" s="12" t="s">
        <v>20</v>
      </c>
      <c r="F19" s="12" t="s">
        <v>121</v>
      </c>
      <c r="G19" s="9"/>
      <c r="H19" s="8" t="str">
        <f>IF($K$19="","",ABS($K$19))</f>
        <v/>
      </c>
      <c r="I19" s="8"/>
      <c r="J19" s="10">
        <v>3</v>
      </c>
      <c r="K19" s="135" t="str">
        <f>入力シート!J35</f>
        <v/>
      </c>
      <c r="N19" s="242" t="s">
        <v>13</v>
      </c>
      <c r="O19" s="243"/>
      <c r="P19" s="218" t="s">
        <v>333</v>
      </c>
      <c r="Q19" s="259"/>
      <c r="R19" s="219" t="s">
        <v>354</v>
      </c>
    </row>
    <row r="20" spans="1:55" ht="27">
      <c r="A20" s="596"/>
      <c r="B20" s="601" t="s">
        <v>243</v>
      </c>
      <c r="C20" s="602"/>
      <c r="D20" s="125" t="s">
        <v>104</v>
      </c>
      <c r="E20" s="123" t="s">
        <v>98</v>
      </c>
      <c r="F20" s="123" t="s">
        <v>122</v>
      </c>
      <c r="G20" s="9"/>
      <c r="H20" s="8" t="str">
        <f>IF($K$20="","",ABS($K$20))</f>
        <v/>
      </c>
      <c r="I20" s="8"/>
      <c r="J20" s="10">
        <v>3</v>
      </c>
      <c r="K20" s="135" t="str">
        <f>入力シート!J37</f>
        <v/>
      </c>
      <c r="N20" s="242" t="s">
        <v>13</v>
      </c>
      <c r="O20" s="243"/>
      <c r="P20" s="218" t="s">
        <v>333</v>
      </c>
      <c r="Q20" s="244"/>
      <c r="R20" s="219" t="s">
        <v>334</v>
      </c>
    </row>
    <row r="21" spans="1:55" ht="27">
      <c r="A21" s="594" t="s">
        <v>7</v>
      </c>
      <c r="B21" s="610" t="s">
        <v>11</v>
      </c>
      <c r="C21" s="610"/>
      <c r="D21" s="126" t="s">
        <v>105</v>
      </c>
      <c r="E21" s="18" t="s">
        <v>37</v>
      </c>
      <c r="F21" s="18" t="s">
        <v>123</v>
      </c>
      <c r="G21" s="11" t="str">
        <f>IF($K$21="","",ABS($K$21))</f>
        <v/>
      </c>
      <c r="H21" s="13" t="str">
        <f>IF($K$21="","",ABS($K$21))</f>
        <v/>
      </c>
      <c r="I21" s="13">
        <v>5</v>
      </c>
      <c r="J21" s="14">
        <v>3</v>
      </c>
      <c r="K21" s="133" t="str">
        <f>入力シート!J40</f>
        <v/>
      </c>
      <c r="N21" s="245" t="s">
        <v>295</v>
      </c>
      <c r="O21" s="214" t="s">
        <v>296</v>
      </c>
      <c r="P21" s="214" t="s">
        <v>298</v>
      </c>
      <c r="Q21" s="214" t="s">
        <v>297</v>
      </c>
      <c r="R21" s="246" t="s">
        <v>71</v>
      </c>
    </row>
    <row r="22" spans="1:55" ht="34.5" customHeight="1">
      <c r="A22" s="595"/>
      <c r="B22" s="609" t="s">
        <v>12</v>
      </c>
      <c r="C22" s="609"/>
      <c r="D22" s="127" t="s">
        <v>51</v>
      </c>
      <c r="E22" s="11" t="s">
        <v>316</v>
      </c>
      <c r="F22" s="12" t="s">
        <v>124</v>
      </c>
      <c r="G22" s="11" t="str">
        <f>IF($K$22="","",ABS($K$22))</f>
        <v/>
      </c>
      <c r="H22" s="13" t="str">
        <f>IF($K$22="","",ABS($K$22))</f>
        <v/>
      </c>
      <c r="I22" s="13">
        <v>5</v>
      </c>
      <c r="J22" s="14">
        <v>3</v>
      </c>
      <c r="K22" s="129" t="str">
        <f>入力シート!J44</f>
        <v/>
      </c>
      <c r="N22" s="213" t="s">
        <v>277</v>
      </c>
      <c r="O22" s="214" t="s">
        <v>299</v>
      </c>
      <c r="P22" s="214" t="s">
        <v>300</v>
      </c>
      <c r="Q22" s="214" t="s">
        <v>282</v>
      </c>
      <c r="R22" s="246" t="s">
        <v>75</v>
      </c>
    </row>
    <row r="23" spans="1:55" ht="27">
      <c r="A23" s="595"/>
      <c r="B23" s="603" t="s">
        <v>244</v>
      </c>
      <c r="C23" s="604"/>
      <c r="D23" s="127" t="s">
        <v>52</v>
      </c>
      <c r="E23" s="11" t="s">
        <v>253</v>
      </c>
      <c r="F23" s="338" t="s">
        <v>353</v>
      </c>
      <c r="G23" s="11" t="str">
        <f>IF($K$23="","",ABS($K$23))</f>
        <v/>
      </c>
      <c r="H23" s="13"/>
      <c r="I23" s="13"/>
      <c r="J23" s="14">
        <v>3</v>
      </c>
      <c r="K23" s="129" t="str">
        <f>入力シート!J48</f>
        <v/>
      </c>
      <c r="N23" s="247" t="s">
        <v>76</v>
      </c>
      <c r="O23" s="214" t="s">
        <v>269</v>
      </c>
      <c r="P23" s="214" t="s">
        <v>319</v>
      </c>
      <c r="Q23" s="214"/>
      <c r="R23" s="215" t="s">
        <v>283</v>
      </c>
    </row>
    <row r="24" spans="1:55">
      <c r="A24" s="595"/>
      <c r="B24" s="607"/>
      <c r="C24" s="608"/>
      <c r="D24" s="128" t="s">
        <v>53</v>
      </c>
      <c r="E24" s="15" t="s">
        <v>24</v>
      </c>
      <c r="F24" s="12" t="s">
        <v>125</v>
      </c>
      <c r="G24" s="11" t="str">
        <f>IF($K$24="","",ABS($K$24))</f>
        <v/>
      </c>
      <c r="H24" s="16"/>
      <c r="I24" s="16"/>
      <c r="J24" s="14">
        <v>3</v>
      </c>
      <c r="K24" s="131" t="str">
        <f>入力シート!J53</f>
        <v/>
      </c>
      <c r="N24" s="209" t="s">
        <v>13</v>
      </c>
      <c r="O24" s="223"/>
      <c r="P24" s="224" t="s">
        <v>324</v>
      </c>
      <c r="Q24" s="210"/>
      <c r="R24" s="215" t="s">
        <v>325</v>
      </c>
    </row>
    <row r="25" spans="1:55">
      <c r="A25" s="595"/>
      <c r="B25" s="601"/>
      <c r="C25" s="602"/>
      <c r="D25" s="127" t="s">
        <v>57</v>
      </c>
      <c r="E25" s="6" t="s">
        <v>42</v>
      </c>
      <c r="F25" s="6" t="s">
        <v>126</v>
      </c>
      <c r="G25" s="5" t="str">
        <f>IF($K$25="","",ABS($K$25))</f>
        <v/>
      </c>
      <c r="H25" s="4"/>
      <c r="I25" s="4"/>
      <c r="J25" s="7">
        <v>3</v>
      </c>
      <c r="K25" s="134" t="str">
        <f>入力シート!J54</f>
        <v/>
      </c>
      <c r="N25" s="233" t="s">
        <v>13</v>
      </c>
      <c r="O25" s="234"/>
      <c r="P25" s="224" t="s">
        <v>324</v>
      </c>
      <c r="Q25" s="235"/>
      <c r="R25" s="257" t="s">
        <v>325</v>
      </c>
    </row>
    <row r="26" spans="1:55" ht="27">
      <c r="A26" s="595"/>
      <c r="B26" s="603" t="s">
        <v>245</v>
      </c>
      <c r="C26" s="604"/>
      <c r="D26" s="127" t="s">
        <v>58</v>
      </c>
      <c r="E26" s="15" t="s">
        <v>246</v>
      </c>
      <c r="F26" s="12" t="s">
        <v>247</v>
      </c>
      <c r="G26" s="11" t="str">
        <f>IF($K$26="","",ABS($K$26))</f>
        <v/>
      </c>
      <c r="H26" s="16"/>
      <c r="I26" s="16"/>
      <c r="J26" s="14">
        <v>3</v>
      </c>
      <c r="K26" s="131" t="str">
        <f>入力シート!J56</f>
        <v/>
      </c>
      <c r="N26" s="248" t="s">
        <v>77</v>
      </c>
      <c r="O26" s="249" t="s">
        <v>81</v>
      </c>
      <c r="P26" s="250" t="s">
        <v>78</v>
      </c>
      <c r="Q26" s="250" t="s">
        <v>79</v>
      </c>
      <c r="R26" s="250" t="s">
        <v>80</v>
      </c>
      <c r="AF26" s="4"/>
      <c r="AG26" s="4"/>
      <c r="AH26" s="4"/>
      <c r="AI26" s="4"/>
      <c r="AK26" s="4"/>
    </row>
    <row r="27" spans="1:55" ht="31.5" customHeight="1">
      <c r="A27" s="595"/>
      <c r="B27" s="601"/>
      <c r="C27" s="602"/>
      <c r="D27" s="127" t="s">
        <v>49</v>
      </c>
      <c r="E27" s="15" t="s">
        <v>39</v>
      </c>
      <c r="F27" s="12" t="s">
        <v>127</v>
      </c>
      <c r="G27" s="11" t="str">
        <f>IF($K$27="","",ABS($K$27))</f>
        <v/>
      </c>
      <c r="H27" s="16"/>
      <c r="I27" s="16"/>
      <c r="J27" s="14">
        <v>3</v>
      </c>
      <c r="K27" s="131" t="str">
        <f>入力シート!J63</f>
        <v/>
      </c>
      <c r="N27" s="251" t="s">
        <v>13</v>
      </c>
      <c r="O27" s="252"/>
      <c r="P27" s="153" t="s">
        <v>318</v>
      </c>
      <c r="Q27" s="152"/>
      <c r="R27" s="153" t="s">
        <v>284</v>
      </c>
    </row>
    <row r="28" spans="1:55" ht="27">
      <c r="A28" s="595"/>
      <c r="B28" s="609" t="s">
        <v>248</v>
      </c>
      <c r="C28" s="609"/>
      <c r="D28" s="127" t="s">
        <v>50</v>
      </c>
      <c r="E28" s="15" t="s">
        <v>40</v>
      </c>
      <c r="F28" s="338" t="s">
        <v>128</v>
      </c>
      <c r="G28" s="11" t="str">
        <f>IF($K$28="","",ABS($K$28))</f>
        <v/>
      </c>
      <c r="H28" s="16"/>
      <c r="I28" s="16"/>
      <c r="J28" s="14">
        <v>3</v>
      </c>
      <c r="K28" s="131" t="str">
        <f>入力シート!J65</f>
        <v/>
      </c>
      <c r="N28" s="252" t="s">
        <v>13</v>
      </c>
      <c r="O28" s="252"/>
      <c r="P28" s="207" t="s">
        <v>343</v>
      </c>
      <c r="Q28" s="208"/>
      <c r="R28" s="207" t="s">
        <v>344</v>
      </c>
    </row>
    <row r="29" spans="1:55" ht="35.25" customHeight="1">
      <c r="A29" s="595"/>
      <c r="B29" s="605" t="s">
        <v>249</v>
      </c>
      <c r="C29" s="606"/>
      <c r="D29" s="149" t="s">
        <v>65</v>
      </c>
      <c r="E29" s="17" t="s">
        <v>260</v>
      </c>
      <c r="F29" s="18" t="s">
        <v>259</v>
      </c>
      <c r="G29" s="17" t="str">
        <f>IF($K$29="","",ABS($K$29))</f>
        <v/>
      </c>
      <c r="H29" s="19"/>
      <c r="I29" s="19"/>
      <c r="J29" s="20">
        <v>3</v>
      </c>
      <c r="K29" s="136" t="str">
        <f>入力シート!J67</f>
        <v/>
      </c>
      <c r="N29" s="252" t="s">
        <v>13</v>
      </c>
      <c r="O29" s="252"/>
      <c r="P29" s="251" t="s">
        <v>320</v>
      </c>
      <c r="Q29" s="252"/>
      <c r="R29" s="207" t="s">
        <v>342</v>
      </c>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row>
    <row r="30" spans="1:55" ht="27">
      <c r="A30" s="595"/>
      <c r="B30" s="615" t="s">
        <v>250</v>
      </c>
      <c r="C30" s="616"/>
      <c r="D30" s="127" t="s">
        <v>64</v>
      </c>
      <c r="E30" s="11" t="s">
        <v>261</v>
      </c>
      <c r="F30" s="338" t="s">
        <v>262</v>
      </c>
      <c r="G30" s="11" t="str">
        <f>IF($K$30="","",ABS($K$30))</f>
        <v/>
      </c>
      <c r="H30" s="13"/>
      <c r="I30" s="13"/>
      <c r="J30" s="14">
        <v>3</v>
      </c>
      <c r="K30" s="131" t="str">
        <f>入力シート!J69</f>
        <v/>
      </c>
      <c r="N30" s="252" t="s">
        <v>13</v>
      </c>
      <c r="O30" s="252"/>
      <c r="P30" s="207" t="s">
        <v>336</v>
      </c>
      <c r="Q30" s="252"/>
      <c r="R30" s="207" t="s">
        <v>335</v>
      </c>
    </row>
    <row r="31" spans="1:55" ht="25.5" customHeight="1">
      <c r="A31" s="595"/>
      <c r="B31" s="615" t="s">
        <v>251</v>
      </c>
      <c r="C31" s="616"/>
      <c r="D31" s="127" t="s">
        <v>63</v>
      </c>
      <c r="E31" s="15" t="s">
        <v>314</v>
      </c>
      <c r="F31" s="12" t="s">
        <v>315</v>
      </c>
      <c r="G31" s="11" t="str">
        <f>IF($K$31="","",ABS($K$31))</f>
        <v/>
      </c>
      <c r="H31" s="13"/>
      <c r="I31" s="13"/>
      <c r="J31" s="14">
        <v>3</v>
      </c>
      <c r="K31" s="131" t="str">
        <f>入力シート!J71</f>
        <v/>
      </c>
      <c r="N31" s="252" t="s">
        <v>13</v>
      </c>
      <c r="O31" s="252"/>
      <c r="P31" s="207" t="s">
        <v>320</v>
      </c>
      <c r="Q31" s="208"/>
      <c r="R31" s="207" t="s">
        <v>347</v>
      </c>
    </row>
    <row r="32" spans="1:55" ht="40.5">
      <c r="A32" s="595"/>
      <c r="B32" s="615" t="s">
        <v>252</v>
      </c>
      <c r="C32" s="616"/>
      <c r="D32" s="128" t="s">
        <v>106</v>
      </c>
      <c r="E32" s="18" t="s">
        <v>25</v>
      </c>
      <c r="F32" s="18" t="s">
        <v>129</v>
      </c>
      <c r="G32" s="17" t="str">
        <f>IF($K$32="","",ABS($K$32))</f>
        <v/>
      </c>
      <c r="H32" s="19"/>
      <c r="I32" s="19"/>
      <c r="J32" s="20">
        <v>3</v>
      </c>
      <c r="K32" s="136" t="str">
        <f>入力シート!J73</f>
        <v/>
      </c>
      <c r="N32" s="252" t="s">
        <v>13</v>
      </c>
      <c r="O32" s="252"/>
      <c r="P32" s="207" t="s">
        <v>356</v>
      </c>
      <c r="Q32" s="250"/>
      <c r="R32" s="207" t="s">
        <v>357</v>
      </c>
    </row>
    <row r="33" spans="1:18" ht="27">
      <c r="A33" s="595"/>
      <c r="B33" s="610" t="s">
        <v>14</v>
      </c>
      <c r="C33" s="610"/>
      <c r="D33" s="127" t="s">
        <v>107</v>
      </c>
      <c r="E33" s="15" t="s">
        <v>26</v>
      </c>
      <c r="F33" s="12" t="s">
        <v>130</v>
      </c>
      <c r="G33" s="11" t="str">
        <f>IF($K$33="","",ABS($K$33))</f>
        <v/>
      </c>
      <c r="H33" s="16"/>
      <c r="I33" s="16"/>
      <c r="J33" s="14">
        <v>3</v>
      </c>
      <c r="K33" s="131" t="str">
        <f>入力シート!J75</f>
        <v/>
      </c>
      <c r="N33" s="253" t="s">
        <v>301</v>
      </c>
      <c r="O33" s="254" t="s">
        <v>304</v>
      </c>
      <c r="P33" s="207" t="s">
        <v>302</v>
      </c>
      <c r="Q33" s="207" t="s">
        <v>303</v>
      </c>
      <c r="R33" s="250" t="s">
        <v>82</v>
      </c>
    </row>
    <row r="34" spans="1:18" ht="27">
      <c r="A34" s="596"/>
      <c r="B34" s="610" t="s">
        <v>15</v>
      </c>
      <c r="C34" s="610"/>
      <c r="D34" s="127" t="s">
        <v>108</v>
      </c>
      <c r="E34" s="15" t="s">
        <v>27</v>
      </c>
      <c r="F34" s="12" t="s">
        <v>131</v>
      </c>
      <c r="G34" s="11" t="str">
        <f>IF($K$34="","",ABS($K$34))</f>
        <v/>
      </c>
      <c r="H34" s="16"/>
      <c r="I34" s="16"/>
      <c r="J34" s="14">
        <v>3</v>
      </c>
      <c r="K34" s="131" t="str">
        <f>入力シート!J76</f>
        <v/>
      </c>
      <c r="N34" s="255" t="s">
        <v>84</v>
      </c>
      <c r="O34" s="256" t="s">
        <v>308</v>
      </c>
      <c r="P34" s="221" t="s">
        <v>305</v>
      </c>
      <c r="Q34" s="221" t="s">
        <v>269</v>
      </c>
      <c r="R34" s="228" t="s">
        <v>82</v>
      </c>
    </row>
    <row r="36" spans="1:18">
      <c r="B36" s="5" t="s">
        <v>193</v>
      </c>
      <c r="F36" s="5" t="s">
        <v>157</v>
      </c>
      <c r="N36" s="3" t="s">
        <v>158</v>
      </c>
    </row>
    <row r="37" spans="1:18">
      <c r="B37" s="5" t="s">
        <v>194</v>
      </c>
      <c r="C37" s="5">
        <v>12.8</v>
      </c>
      <c r="E37" s="122">
        <v>32</v>
      </c>
      <c r="F37" s="150" t="s">
        <v>174</v>
      </c>
      <c r="G37" s="151">
        <f>IF($K$34="",1,ABS($K$34))</f>
        <v>1</v>
      </c>
      <c r="H37" s="117"/>
      <c r="I37" s="116">
        <f>G37</f>
        <v>1</v>
      </c>
      <c r="J37" s="7">
        <v>3</v>
      </c>
      <c r="M37" s="260">
        <v>6</v>
      </c>
      <c r="N37" s="154" t="s">
        <v>306</v>
      </c>
      <c r="O37" s="154" t="s">
        <v>338</v>
      </c>
      <c r="P37" s="154" t="s">
        <v>339</v>
      </c>
    </row>
    <row r="38" spans="1:18">
      <c r="B38" s="5" t="s">
        <v>195</v>
      </c>
      <c r="C38" s="5">
        <v>11</v>
      </c>
      <c r="E38" s="122">
        <v>31</v>
      </c>
      <c r="F38" s="150" t="s">
        <v>175</v>
      </c>
      <c r="G38" s="151">
        <f>IF($K$33="",1,ABS($K$33))</f>
        <v>1</v>
      </c>
      <c r="H38" s="117"/>
      <c r="I38" s="116"/>
      <c r="J38" s="7">
        <v>3</v>
      </c>
      <c r="M38" s="260">
        <v>7</v>
      </c>
      <c r="N38" s="154" t="s">
        <v>306</v>
      </c>
      <c r="O38" s="154" t="s">
        <v>322</v>
      </c>
      <c r="P38" s="154" t="s">
        <v>323</v>
      </c>
    </row>
    <row r="39" spans="1:18">
      <c r="B39" s="5" t="s">
        <v>196</v>
      </c>
      <c r="C39" s="5">
        <v>11.7</v>
      </c>
      <c r="E39" s="122">
        <v>30</v>
      </c>
      <c r="F39" s="150" t="s">
        <v>173</v>
      </c>
      <c r="G39" s="151">
        <f>IF($K$32="",1,ABS($K$32))</f>
        <v>1</v>
      </c>
      <c r="H39" s="115"/>
      <c r="I39" s="116"/>
      <c r="J39" s="7">
        <v>3</v>
      </c>
      <c r="M39" s="260" t="s">
        <v>345</v>
      </c>
      <c r="N39" s="154" t="s">
        <v>306</v>
      </c>
      <c r="O39" s="152" t="s">
        <v>324</v>
      </c>
      <c r="P39" s="154" t="s">
        <v>325</v>
      </c>
    </row>
    <row r="40" spans="1:18">
      <c r="B40" s="5" t="s">
        <v>197</v>
      </c>
      <c r="C40" s="5">
        <v>16.7</v>
      </c>
      <c r="E40" s="122">
        <v>29</v>
      </c>
      <c r="F40" s="150" t="s">
        <v>313</v>
      </c>
      <c r="G40" s="151">
        <f>IF($K$31="",1,ABS($K$31))</f>
        <v>1</v>
      </c>
      <c r="H40" s="115"/>
      <c r="I40" s="116"/>
      <c r="J40" s="7">
        <v>3</v>
      </c>
      <c r="M40" s="260" t="s">
        <v>346</v>
      </c>
      <c r="N40" s="154" t="s">
        <v>306</v>
      </c>
      <c r="O40" s="152" t="s">
        <v>307</v>
      </c>
      <c r="P40" s="154" t="s">
        <v>321</v>
      </c>
    </row>
    <row r="41" spans="1:18">
      <c r="B41" s="5" t="s">
        <v>198</v>
      </c>
      <c r="C41" s="5">
        <v>9.6</v>
      </c>
      <c r="E41" s="122">
        <v>28</v>
      </c>
      <c r="F41" s="150" t="s">
        <v>262</v>
      </c>
      <c r="G41" s="151">
        <f>IF($K$30="",1,ABS($K$30))</f>
        <v>1</v>
      </c>
      <c r="H41" s="115"/>
      <c r="I41" s="116"/>
      <c r="J41" s="7">
        <v>3</v>
      </c>
      <c r="M41" s="260">
        <v>13</v>
      </c>
      <c r="N41" s="154" t="s">
        <v>306</v>
      </c>
      <c r="O41" s="154" t="s">
        <v>326</v>
      </c>
      <c r="P41" s="261" t="s">
        <v>327</v>
      </c>
    </row>
    <row r="42" spans="1:18">
      <c r="B42" s="5" t="s">
        <v>199</v>
      </c>
      <c r="C42" s="5">
        <v>9.4</v>
      </c>
      <c r="E42" s="122">
        <v>27</v>
      </c>
      <c r="F42" s="150" t="s">
        <v>172</v>
      </c>
      <c r="G42" s="151">
        <f>IF($K$29="",1,ABS($K$29))</f>
        <v>1</v>
      </c>
      <c r="H42" s="115"/>
      <c r="I42" s="116"/>
      <c r="J42" s="7">
        <v>3</v>
      </c>
      <c r="M42" s="260">
        <v>14</v>
      </c>
      <c r="N42" s="154" t="s">
        <v>306</v>
      </c>
      <c r="O42" s="261" t="s">
        <v>328</v>
      </c>
      <c r="P42" s="261" t="s">
        <v>329</v>
      </c>
    </row>
    <row r="43" spans="1:18">
      <c r="B43" s="5" t="s">
        <v>200</v>
      </c>
      <c r="C43" s="5">
        <v>10.3</v>
      </c>
      <c r="E43" s="122">
        <v>26</v>
      </c>
      <c r="F43" s="150" t="s">
        <v>182</v>
      </c>
      <c r="G43" s="151">
        <f>IF($K$28="",1,ABS($K$28))</f>
        <v>1</v>
      </c>
      <c r="H43" s="117"/>
      <c r="I43" s="116"/>
      <c r="J43" s="7">
        <v>3</v>
      </c>
      <c r="M43" s="260">
        <v>17</v>
      </c>
      <c r="N43" s="154" t="s">
        <v>306</v>
      </c>
      <c r="O43" s="262" t="s">
        <v>333</v>
      </c>
      <c r="P43" s="262" t="s">
        <v>355</v>
      </c>
      <c r="Q43" s="22"/>
      <c r="R43" s="22"/>
    </row>
    <row r="44" spans="1:18">
      <c r="B44" s="5" t="s">
        <v>201</v>
      </c>
      <c r="C44" s="5">
        <v>12.2</v>
      </c>
      <c r="E44" s="122">
        <v>25</v>
      </c>
      <c r="F44" s="150" t="s">
        <v>127</v>
      </c>
      <c r="G44" s="151">
        <f>IF($K$27="",1,ABS($K$27))</f>
        <v>1</v>
      </c>
      <c r="H44" s="117"/>
      <c r="I44" s="116"/>
      <c r="J44" s="7">
        <v>3</v>
      </c>
      <c r="M44" s="260">
        <v>18</v>
      </c>
      <c r="N44" s="154" t="s">
        <v>306</v>
      </c>
      <c r="O44" s="262" t="s">
        <v>333</v>
      </c>
      <c r="P44" s="262" t="s">
        <v>334</v>
      </c>
      <c r="Q44" s="22"/>
      <c r="R44" s="22"/>
    </row>
    <row r="45" spans="1:18">
      <c r="B45" s="5" t="s">
        <v>202</v>
      </c>
      <c r="C45" s="5">
        <v>8.4</v>
      </c>
      <c r="E45" s="122">
        <v>24</v>
      </c>
      <c r="F45" s="150" t="s">
        <v>247</v>
      </c>
      <c r="G45" s="151">
        <f>IF($K$26="",1,ABS($K$26))</f>
        <v>1</v>
      </c>
      <c r="H45" s="117"/>
      <c r="I45" s="116"/>
      <c r="J45" s="7">
        <v>3</v>
      </c>
      <c r="M45" s="260">
        <v>25</v>
      </c>
      <c r="N45" s="154" t="s">
        <v>306</v>
      </c>
      <c r="O45" s="262" t="s">
        <v>318</v>
      </c>
      <c r="P45" s="262" t="s">
        <v>284</v>
      </c>
      <c r="Q45" s="22"/>
      <c r="R45" s="22"/>
    </row>
    <row r="46" spans="1:18">
      <c r="B46" s="5" t="s">
        <v>203</v>
      </c>
      <c r="C46" s="5">
        <v>9.9</v>
      </c>
      <c r="E46" s="122">
        <v>23</v>
      </c>
      <c r="F46" s="150" t="s">
        <v>126</v>
      </c>
      <c r="G46" s="151">
        <f>IF($K$25="",1,ABS($K$25))</f>
        <v>1</v>
      </c>
      <c r="H46" s="116"/>
      <c r="I46" s="116"/>
      <c r="J46" s="7">
        <v>3</v>
      </c>
      <c r="M46" s="260">
        <v>26</v>
      </c>
      <c r="N46" s="154" t="s">
        <v>306</v>
      </c>
      <c r="O46" s="261" t="s">
        <v>343</v>
      </c>
      <c r="P46" s="261" t="s">
        <v>344</v>
      </c>
    </row>
    <row r="47" spans="1:18">
      <c r="B47" s="5" t="s">
        <v>204</v>
      </c>
      <c r="C47" s="5">
        <v>8.4</v>
      </c>
      <c r="E47" s="122">
        <v>22</v>
      </c>
      <c r="F47" s="150" t="s">
        <v>125</v>
      </c>
      <c r="G47" s="151">
        <f>IF($K$24="",1,ABS($K$24))</f>
        <v>1</v>
      </c>
      <c r="H47" s="117"/>
      <c r="I47" s="116"/>
      <c r="J47" s="7">
        <v>3</v>
      </c>
      <c r="M47" s="260">
        <v>27</v>
      </c>
      <c r="N47" s="154" t="s">
        <v>306</v>
      </c>
      <c r="O47" s="261" t="s">
        <v>307</v>
      </c>
      <c r="P47" s="261" t="s">
        <v>342</v>
      </c>
    </row>
    <row r="48" spans="1:18">
      <c r="B48" s="5" t="s">
        <v>205</v>
      </c>
      <c r="C48" s="5">
        <v>9</v>
      </c>
      <c r="E48" s="122">
        <v>21</v>
      </c>
      <c r="F48" s="150" t="s">
        <v>312</v>
      </c>
      <c r="G48" s="151">
        <f>IF($K$23="",1,ABS($K$23))</f>
        <v>1</v>
      </c>
      <c r="H48" s="115"/>
      <c r="I48" s="116"/>
      <c r="J48" s="7">
        <v>3</v>
      </c>
      <c r="M48" s="260">
        <v>28</v>
      </c>
      <c r="N48" s="154" t="s">
        <v>306</v>
      </c>
      <c r="O48" s="261" t="s">
        <v>336</v>
      </c>
      <c r="P48" s="261" t="s">
        <v>335</v>
      </c>
    </row>
    <row r="49" spans="2:18">
      <c r="B49" s="5" t="s">
        <v>206</v>
      </c>
      <c r="C49" s="5">
        <v>9.6999999999999993</v>
      </c>
      <c r="E49" s="122">
        <v>20</v>
      </c>
      <c r="F49" s="150" t="s">
        <v>317</v>
      </c>
      <c r="G49" s="151">
        <f>IF($K$22="",1,ABS($K$22))</f>
        <v>1</v>
      </c>
      <c r="H49" s="115"/>
      <c r="I49" s="116"/>
      <c r="J49" s="7">
        <v>3</v>
      </c>
      <c r="M49" s="260">
        <v>29</v>
      </c>
      <c r="N49" s="154" t="s">
        <v>306</v>
      </c>
      <c r="O49" s="261" t="s">
        <v>307</v>
      </c>
      <c r="P49" s="261" t="s">
        <v>347</v>
      </c>
    </row>
    <row r="50" spans="2:18">
      <c r="B50" s="5" t="s">
        <v>207</v>
      </c>
      <c r="C50" s="5">
        <v>8.9</v>
      </c>
      <c r="E50" s="122">
        <v>19</v>
      </c>
      <c r="F50" s="150" t="s">
        <v>123</v>
      </c>
      <c r="G50" s="151">
        <f>IF($K$21="",1,ABS($K$21))</f>
        <v>1</v>
      </c>
      <c r="H50" s="115"/>
      <c r="I50" s="116">
        <f>G50</f>
        <v>1</v>
      </c>
      <c r="J50" s="7">
        <v>3</v>
      </c>
      <c r="M50" s="260">
        <v>30</v>
      </c>
      <c r="N50" s="154" t="s">
        <v>306</v>
      </c>
      <c r="O50" s="262" t="s">
        <v>356</v>
      </c>
      <c r="P50" s="262" t="s">
        <v>358</v>
      </c>
      <c r="Q50" s="22"/>
      <c r="R50" s="22"/>
    </row>
    <row r="51" spans="2:18">
      <c r="B51" s="5" t="s">
        <v>208</v>
      </c>
      <c r="C51" s="5">
        <v>12.6</v>
      </c>
      <c r="E51" s="122">
        <v>18</v>
      </c>
      <c r="F51" s="118" t="s">
        <v>122</v>
      </c>
      <c r="G51" s="115">
        <f>H51</f>
        <v>1</v>
      </c>
      <c r="H51" s="120">
        <f>IF($K$20="",1,ABS($K$20))</f>
        <v>1</v>
      </c>
      <c r="I51" s="116">
        <f>H51</f>
        <v>1</v>
      </c>
      <c r="J51" s="7">
        <v>3</v>
      </c>
      <c r="N51" s="22"/>
      <c r="O51" s="22"/>
      <c r="P51" s="22"/>
      <c r="Q51" s="22"/>
      <c r="R51" s="22"/>
    </row>
    <row r="52" spans="2:18">
      <c r="B52" s="5" t="s">
        <v>209</v>
      </c>
      <c r="C52" s="5">
        <v>6.8</v>
      </c>
      <c r="E52" s="122">
        <v>17</v>
      </c>
      <c r="F52" s="119" t="s">
        <v>121</v>
      </c>
      <c r="G52" s="115"/>
      <c r="H52" s="120">
        <f>IF($K$19="",1,ABS($K$19))</f>
        <v>1</v>
      </c>
      <c r="I52" s="116"/>
      <c r="J52" s="7">
        <v>3</v>
      </c>
      <c r="N52" s="22"/>
      <c r="O52" s="22"/>
      <c r="P52" s="22"/>
      <c r="Q52" s="22"/>
      <c r="R52" s="22"/>
    </row>
    <row r="53" spans="2:18">
      <c r="B53" s="5" t="s">
        <v>210</v>
      </c>
      <c r="C53" s="5">
        <v>9.8000000000000007</v>
      </c>
      <c r="E53" s="122">
        <v>16</v>
      </c>
      <c r="F53" s="119" t="s">
        <v>258</v>
      </c>
      <c r="G53" s="115"/>
      <c r="H53" s="120">
        <f>IF($K$18="",1,ABS($K$18))</f>
        <v>1</v>
      </c>
      <c r="I53" s="116"/>
      <c r="J53" s="7">
        <v>3</v>
      </c>
    </row>
    <row r="54" spans="2:18">
      <c r="E54" s="122">
        <v>15</v>
      </c>
      <c r="F54" s="119" t="s">
        <v>176</v>
      </c>
      <c r="G54" s="115"/>
      <c r="H54" s="120">
        <f>IF($K$17="",1,ABS($K$17))</f>
        <v>1</v>
      </c>
      <c r="I54" s="116"/>
      <c r="J54" s="7">
        <v>3</v>
      </c>
    </row>
    <row r="55" spans="2:18">
      <c r="E55" s="122">
        <v>14</v>
      </c>
      <c r="F55" s="119" t="s">
        <v>119</v>
      </c>
      <c r="G55" s="115"/>
      <c r="H55" s="120">
        <f>IF($K$16="",1,ABS($K$16))</f>
        <v>1</v>
      </c>
      <c r="I55" s="115"/>
      <c r="J55" s="7">
        <v>3</v>
      </c>
    </row>
    <row r="56" spans="2:18">
      <c r="E56" s="122">
        <v>13</v>
      </c>
      <c r="F56" s="119" t="s">
        <v>177</v>
      </c>
      <c r="G56" s="115"/>
      <c r="H56" s="120">
        <f>IF($K$15="",1,ABS($K$15))</f>
        <v>1</v>
      </c>
      <c r="I56" s="115"/>
      <c r="J56" s="7">
        <v>3</v>
      </c>
    </row>
    <row r="57" spans="2:18">
      <c r="E57" s="122">
        <v>12</v>
      </c>
      <c r="F57" s="119" t="s">
        <v>117</v>
      </c>
      <c r="G57" s="115"/>
      <c r="H57" s="120">
        <f>IF($K$14="",1,ABS($K$14))</f>
        <v>1</v>
      </c>
      <c r="I57" s="115"/>
      <c r="J57" s="7">
        <v>3</v>
      </c>
    </row>
    <row r="58" spans="2:18">
      <c r="E58" s="122">
        <v>11</v>
      </c>
      <c r="F58" s="119" t="s">
        <v>178</v>
      </c>
      <c r="G58" s="115"/>
      <c r="H58" s="120">
        <f>IF($K$13="",1,ABS($K$13))</f>
        <v>1</v>
      </c>
      <c r="I58" s="117"/>
      <c r="J58" s="7">
        <v>3</v>
      </c>
    </row>
    <row r="59" spans="2:18">
      <c r="E59" s="122">
        <v>10</v>
      </c>
      <c r="F59" s="119" t="s">
        <v>275</v>
      </c>
      <c r="G59" s="115"/>
      <c r="H59" s="120">
        <f>IF($K$12="",1,ABS($K$12))</f>
        <v>1</v>
      </c>
      <c r="I59" s="116"/>
      <c r="J59" s="7">
        <v>3</v>
      </c>
    </row>
    <row r="60" spans="2:18">
      <c r="E60" s="122">
        <v>9</v>
      </c>
      <c r="F60" s="119" t="s">
        <v>179</v>
      </c>
      <c r="G60" s="115"/>
      <c r="H60" s="120">
        <f>IF($K$11="",1,ABS($K$11))</f>
        <v>1</v>
      </c>
      <c r="I60" s="117"/>
      <c r="J60" s="7">
        <v>3</v>
      </c>
    </row>
    <row r="61" spans="2:18">
      <c r="E61" s="122">
        <v>8</v>
      </c>
      <c r="F61" s="119" t="s">
        <v>115</v>
      </c>
      <c r="G61" s="115"/>
      <c r="H61" s="120">
        <f>IF($K$10="",1,ABS($K$10))</f>
        <v>1</v>
      </c>
      <c r="I61" s="117"/>
      <c r="J61" s="7">
        <v>3</v>
      </c>
    </row>
    <row r="62" spans="2:18">
      <c r="E62" s="122">
        <v>7</v>
      </c>
      <c r="F62" s="119" t="s">
        <v>114</v>
      </c>
      <c r="G62" s="115"/>
      <c r="H62" s="120">
        <f>IF($K$9="",1,ABS($K$9))</f>
        <v>1</v>
      </c>
      <c r="I62" s="117"/>
      <c r="J62" s="7">
        <v>3</v>
      </c>
    </row>
    <row r="63" spans="2:18">
      <c r="E63" s="122">
        <v>6</v>
      </c>
      <c r="F63" s="119" t="s">
        <v>180</v>
      </c>
      <c r="G63" s="115"/>
      <c r="H63" s="120">
        <f>IF($K$8="",1,ABS($K$8))</f>
        <v>1</v>
      </c>
      <c r="I63" s="115"/>
      <c r="J63" s="7">
        <v>3</v>
      </c>
    </row>
    <row r="64" spans="2:18">
      <c r="E64" s="122">
        <v>5</v>
      </c>
      <c r="F64" s="119" t="s">
        <v>181</v>
      </c>
      <c r="G64" s="115"/>
      <c r="H64" s="120">
        <f>IF($K$7="",1,ABS($K$7))</f>
        <v>1</v>
      </c>
      <c r="I64" s="115"/>
      <c r="J64" s="7">
        <v>3</v>
      </c>
    </row>
    <row r="65" spans="5:10">
      <c r="E65" s="122">
        <v>4</v>
      </c>
      <c r="F65" s="119" t="s">
        <v>111</v>
      </c>
      <c r="G65" s="115"/>
      <c r="H65" s="120">
        <f>IF($K$6="",1,ABS($K$6))</f>
        <v>1</v>
      </c>
      <c r="I65" s="115"/>
      <c r="J65" s="7">
        <v>3</v>
      </c>
    </row>
    <row r="66" spans="5:10">
      <c r="E66" s="122">
        <v>3</v>
      </c>
      <c r="F66" s="119" t="s">
        <v>110</v>
      </c>
      <c r="G66" s="115"/>
      <c r="H66" s="120">
        <f>IF($K$5="",1,ABS($K$5))</f>
        <v>1</v>
      </c>
      <c r="I66" s="115"/>
      <c r="J66" s="7">
        <v>3</v>
      </c>
    </row>
    <row r="67" spans="5:10">
      <c r="E67" s="122">
        <v>2</v>
      </c>
      <c r="F67" s="119" t="s">
        <v>311</v>
      </c>
      <c r="G67" s="115"/>
      <c r="H67" s="120">
        <f>IF($K$4="",1,ABS($K$4))</f>
        <v>1</v>
      </c>
      <c r="I67" s="117"/>
      <c r="J67" s="7">
        <v>3</v>
      </c>
    </row>
    <row r="68" spans="5:10">
      <c r="E68" s="122">
        <v>1</v>
      </c>
      <c r="F68" s="119" t="s">
        <v>109</v>
      </c>
      <c r="G68" s="115">
        <f>H68</f>
        <v>1</v>
      </c>
      <c r="H68" s="120">
        <f>IF($K$3="",1,ABS($K$3))</f>
        <v>1</v>
      </c>
      <c r="I68" s="116">
        <f>H68</f>
        <v>1</v>
      </c>
      <c r="J68" s="7">
        <v>3</v>
      </c>
    </row>
  </sheetData>
  <sheetProtection password="EB5E" sheet="1" objects="1" scenarios="1" selectLockedCells="1"/>
  <sortState ref="E37:H68">
    <sortCondition descending="1" ref="E37"/>
  </sortState>
  <mergeCells count="23">
    <mergeCell ref="B31:C31"/>
    <mergeCell ref="B32:C32"/>
    <mergeCell ref="G2:H2"/>
    <mergeCell ref="J2:K2"/>
    <mergeCell ref="B8:C10"/>
    <mergeCell ref="B11:C11"/>
    <mergeCell ref="B30:C30"/>
    <mergeCell ref="A3:A20"/>
    <mergeCell ref="B15:C19"/>
    <mergeCell ref="B20:C20"/>
    <mergeCell ref="B26:C27"/>
    <mergeCell ref="B29:C29"/>
    <mergeCell ref="B23:C25"/>
    <mergeCell ref="B12:C12"/>
    <mergeCell ref="A21:A34"/>
    <mergeCell ref="B22:C22"/>
    <mergeCell ref="B13:C14"/>
    <mergeCell ref="B21:C21"/>
    <mergeCell ref="B34:C34"/>
    <mergeCell ref="B28:C28"/>
    <mergeCell ref="B33:C33"/>
    <mergeCell ref="B3:C4"/>
    <mergeCell ref="B5:C7"/>
  </mergeCells>
  <phoneticPr fontId="1"/>
  <pageMargins left="0.25" right="0.25"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zoomScaleSheetLayoutView="100" workbookViewId="0">
      <selection activeCell="G11" sqref="G11:H11"/>
    </sheetView>
  </sheetViews>
  <sheetFormatPr defaultRowHeight="13.5"/>
  <cols>
    <col min="1" max="1" width="5" customWidth="1"/>
    <col min="2" max="2" width="52.75" customWidth="1"/>
    <col min="3" max="7" width="15" style="349" customWidth="1"/>
  </cols>
  <sheetData>
    <row r="1" spans="1:7">
      <c r="A1" s="625" t="s">
        <v>359</v>
      </c>
      <c r="B1" s="625"/>
      <c r="C1" s="625"/>
      <c r="D1" s="625"/>
      <c r="E1" s="625"/>
      <c r="F1" s="625"/>
      <c r="G1" s="625"/>
    </row>
    <row r="2" spans="1:7" ht="14.25" thickBot="1">
      <c r="A2" s="626"/>
      <c r="B2" s="626"/>
      <c r="C2" s="626"/>
      <c r="D2" s="626"/>
      <c r="E2" s="626"/>
      <c r="F2" s="626"/>
      <c r="G2" s="626"/>
    </row>
    <row r="3" spans="1:7" ht="14.25" thickBot="1">
      <c r="A3" s="621" t="s">
        <v>93</v>
      </c>
      <c r="B3" s="622"/>
      <c r="C3" s="618" t="s">
        <v>362</v>
      </c>
      <c r="D3" s="618"/>
      <c r="E3" s="619"/>
      <c r="F3" s="618"/>
      <c r="G3" s="620"/>
    </row>
    <row r="4" spans="1:7" ht="14.25" thickBot="1">
      <c r="A4" s="623"/>
      <c r="B4" s="624"/>
      <c r="C4" s="357">
        <v>1</v>
      </c>
      <c r="D4" s="360">
        <v>2</v>
      </c>
      <c r="E4" s="363">
        <v>3</v>
      </c>
      <c r="F4" s="367">
        <v>4</v>
      </c>
      <c r="G4" s="370">
        <v>5</v>
      </c>
    </row>
    <row r="5" spans="1:7" ht="28.5" customHeight="1">
      <c r="A5" s="354" t="s">
        <v>364</v>
      </c>
      <c r="B5" s="355" t="s">
        <v>363</v>
      </c>
      <c r="C5" s="358" t="s">
        <v>89</v>
      </c>
      <c r="D5" s="361" t="s">
        <v>72</v>
      </c>
      <c r="E5" s="364" t="s">
        <v>264</v>
      </c>
      <c r="F5" s="368" t="s">
        <v>73</v>
      </c>
      <c r="G5" s="371" t="s">
        <v>74</v>
      </c>
    </row>
    <row r="6" spans="1:7" ht="28.5" customHeight="1">
      <c r="A6" s="352" t="s">
        <v>366</v>
      </c>
      <c r="B6" s="350" t="s">
        <v>365</v>
      </c>
      <c r="C6" s="359" t="s">
        <v>267</v>
      </c>
      <c r="D6" s="362" t="s">
        <v>268</v>
      </c>
      <c r="E6" s="365" t="s">
        <v>265</v>
      </c>
      <c r="F6" s="369" t="s">
        <v>266</v>
      </c>
      <c r="G6" s="372" t="s">
        <v>263</v>
      </c>
    </row>
    <row r="7" spans="1:7" ht="28.5" customHeight="1">
      <c r="A7" s="352" t="s">
        <v>368</v>
      </c>
      <c r="B7" s="350" t="s">
        <v>367</v>
      </c>
      <c r="C7" s="359" t="s">
        <v>270</v>
      </c>
      <c r="D7" s="362" t="s">
        <v>287</v>
      </c>
      <c r="E7" s="365" t="s">
        <v>288</v>
      </c>
      <c r="F7" s="369" t="s">
        <v>269</v>
      </c>
      <c r="G7" s="372" t="s">
        <v>82</v>
      </c>
    </row>
    <row r="8" spans="1:7" ht="28.5" customHeight="1">
      <c r="A8" s="352" t="s">
        <v>370</v>
      </c>
      <c r="B8" s="350" t="s">
        <v>369</v>
      </c>
      <c r="C8" s="359" t="s">
        <v>277</v>
      </c>
      <c r="D8" s="362" t="s">
        <v>289</v>
      </c>
      <c r="E8" s="365" t="s">
        <v>290</v>
      </c>
      <c r="F8" s="369" t="s">
        <v>273</v>
      </c>
      <c r="G8" s="372" t="s">
        <v>272</v>
      </c>
    </row>
    <row r="9" spans="1:7" ht="28.5" customHeight="1">
      <c r="A9" s="352" t="s">
        <v>372</v>
      </c>
      <c r="B9" s="350" t="s">
        <v>371</v>
      </c>
      <c r="C9" s="359" t="s">
        <v>271</v>
      </c>
      <c r="D9" s="362" t="s">
        <v>291</v>
      </c>
      <c r="E9" s="365" t="s">
        <v>292</v>
      </c>
      <c r="F9" s="369" t="s">
        <v>274</v>
      </c>
      <c r="G9" s="372" t="s">
        <v>272</v>
      </c>
    </row>
    <row r="10" spans="1:7" ht="28.5" customHeight="1">
      <c r="A10" s="352" t="s">
        <v>374</v>
      </c>
      <c r="B10" s="350" t="s">
        <v>373</v>
      </c>
      <c r="C10" s="359" t="s">
        <v>13</v>
      </c>
      <c r="D10" s="362"/>
      <c r="E10" s="365" t="s">
        <v>338</v>
      </c>
      <c r="F10" s="369"/>
      <c r="G10" s="372" t="s">
        <v>339</v>
      </c>
    </row>
    <row r="11" spans="1:7" ht="48" customHeight="1">
      <c r="A11" s="352" t="s">
        <v>376</v>
      </c>
      <c r="B11" s="350" t="s">
        <v>375</v>
      </c>
      <c r="C11" s="359" t="s">
        <v>13</v>
      </c>
      <c r="D11" s="362"/>
      <c r="E11" s="365" t="s">
        <v>322</v>
      </c>
      <c r="F11" s="369"/>
      <c r="G11" s="372" t="s">
        <v>323</v>
      </c>
    </row>
    <row r="12" spans="1:7" ht="28.5" customHeight="1">
      <c r="A12" s="352" t="s">
        <v>378</v>
      </c>
      <c r="B12" s="350" t="s">
        <v>377</v>
      </c>
      <c r="C12" s="359" t="s">
        <v>13</v>
      </c>
      <c r="D12" s="362"/>
      <c r="E12" s="365" t="s">
        <v>324</v>
      </c>
      <c r="F12" s="369"/>
      <c r="G12" s="372" t="s">
        <v>325</v>
      </c>
    </row>
    <row r="13" spans="1:7" ht="28.5" customHeight="1">
      <c r="A13" s="352" t="s">
        <v>380</v>
      </c>
      <c r="B13" s="350" t="s">
        <v>379</v>
      </c>
      <c r="C13" s="359" t="s">
        <v>13</v>
      </c>
      <c r="D13" s="362"/>
      <c r="E13" s="365" t="s">
        <v>307</v>
      </c>
      <c r="F13" s="369"/>
      <c r="G13" s="372" t="s">
        <v>321</v>
      </c>
    </row>
    <row r="14" spans="1:7" ht="28.5" customHeight="1">
      <c r="A14" s="352" t="s">
        <v>382</v>
      </c>
      <c r="B14" s="350" t="s">
        <v>381</v>
      </c>
      <c r="C14" s="359" t="s">
        <v>13</v>
      </c>
      <c r="D14" s="362"/>
      <c r="E14" s="365" t="s">
        <v>324</v>
      </c>
      <c r="F14" s="369"/>
      <c r="G14" s="372" t="s">
        <v>325</v>
      </c>
    </row>
    <row r="15" spans="1:7" ht="28.5" customHeight="1">
      <c r="A15" s="352" t="s">
        <v>384</v>
      </c>
      <c r="B15" s="350" t="s">
        <v>383</v>
      </c>
      <c r="C15" s="359" t="s">
        <v>276</v>
      </c>
      <c r="D15" s="362" t="s">
        <v>286</v>
      </c>
      <c r="E15" s="365" t="s">
        <v>285</v>
      </c>
      <c r="F15" s="369" t="s">
        <v>279</v>
      </c>
      <c r="G15" s="372" t="s">
        <v>278</v>
      </c>
    </row>
    <row r="16" spans="1:7" ht="28.5" customHeight="1">
      <c r="A16" s="352" t="s">
        <v>386</v>
      </c>
      <c r="B16" s="350" t="s">
        <v>385</v>
      </c>
      <c r="C16" s="359" t="s">
        <v>281</v>
      </c>
      <c r="D16" s="362" t="s">
        <v>293</v>
      </c>
      <c r="E16" s="365" t="s">
        <v>294</v>
      </c>
      <c r="F16" s="369" t="s">
        <v>280</v>
      </c>
      <c r="G16" s="372" t="s">
        <v>83</v>
      </c>
    </row>
    <row r="17" spans="1:7" ht="18" customHeight="1">
      <c r="A17" s="352" t="s">
        <v>388</v>
      </c>
      <c r="B17" s="350" t="s">
        <v>387</v>
      </c>
      <c r="C17" s="359" t="s">
        <v>13</v>
      </c>
      <c r="D17" s="362"/>
      <c r="E17" s="365" t="s">
        <v>326</v>
      </c>
      <c r="F17" s="369"/>
      <c r="G17" s="372" t="s">
        <v>327</v>
      </c>
    </row>
    <row r="18" spans="1:7" ht="58.5" customHeight="1">
      <c r="A18" s="352" t="s">
        <v>390</v>
      </c>
      <c r="B18" s="350" t="s">
        <v>389</v>
      </c>
      <c r="C18" s="359" t="s">
        <v>13</v>
      </c>
      <c r="D18" s="362"/>
      <c r="E18" s="365" t="s">
        <v>328</v>
      </c>
      <c r="F18" s="369"/>
      <c r="G18" s="372" t="s">
        <v>329</v>
      </c>
    </row>
    <row r="19" spans="1:7" ht="18" customHeight="1">
      <c r="A19" s="352" t="s">
        <v>392</v>
      </c>
      <c r="B19" s="350" t="s">
        <v>391</v>
      </c>
      <c r="C19" s="359" t="s">
        <v>13</v>
      </c>
      <c r="D19" s="362"/>
      <c r="E19" s="365" t="s">
        <v>307</v>
      </c>
      <c r="F19" s="369"/>
      <c r="G19" s="372" t="s">
        <v>321</v>
      </c>
    </row>
    <row r="20" spans="1:7" ht="18" customHeight="1">
      <c r="A20" s="352" t="s">
        <v>394</v>
      </c>
      <c r="B20" s="350" t="s">
        <v>393</v>
      </c>
      <c r="C20" s="359" t="s">
        <v>13</v>
      </c>
      <c r="D20" s="362"/>
      <c r="E20" s="365" t="s">
        <v>307</v>
      </c>
      <c r="F20" s="369"/>
      <c r="G20" s="372" t="s">
        <v>321</v>
      </c>
    </row>
    <row r="21" spans="1:7" ht="28.5" customHeight="1">
      <c r="A21" s="352" t="s">
        <v>396</v>
      </c>
      <c r="B21" s="350" t="s">
        <v>395</v>
      </c>
      <c r="C21" s="359" t="s">
        <v>13</v>
      </c>
      <c r="D21" s="362"/>
      <c r="E21" s="365" t="s">
        <v>333</v>
      </c>
      <c r="F21" s="369"/>
      <c r="G21" s="372" t="s">
        <v>354</v>
      </c>
    </row>
    <row r="22" spans="1:7" ht="28.5" customHeight="1">
      <c r="A22" s="352" t="s">
        <v>398</v>
      </c>
      <c r="B22" s="350" t="s">
        <v>397</v>
      </c>
      <c r="C22" s="359" t="s">
        <v>13</v>
      </c>
      <c r="D22" s="362"/>
      <c r="E22" s="365" t="s">
        <v>333</v>
      </c>
      <c r="F22" s="369"/>
      <c r="G22" s="372" t="s">
        <v>334</v>
      </c>
    </row>
    <row r="23" spans="1:7" ht="28.5" customHeight="1">
      <c r="A23" s="353" t="s">
        <v>400</v>
      </c>
      <c r="B23" s="350" t="s">
        <v>399</v>
      </c>
      <c r="C23" s="359" t="s">
        <v>295</v>
      </c>
      <c r="D23" s="362" t="s">
        <v>296</v>
      </c>
      <c r="E23" s="365" t="s">
        <v>298</v>
      </c>
      <c r="F23" s="369" t="s">
        <v>297</v>
      </c>
      <c r="G23" s="372" t="s">
        <v>71</v>
      </c>
    </row>
    <row r="24" spans="1:7" ht="28.5" customHeight="1">
      <c r="A24" s="353" t="s">
        <v>402</v>
      </c>
      <c r="B24" s="350" t="s">
        <v>401</v>
      </c>
      <c r="C24" s="359" t="s">
        <v>277</v>
      </c>
      <c r="D24" s="362" t="s">
        <v>299</v>
      </c>
      <c r="E24" s="365" t="s">
        <v>300</v>
      </c>
      <c r="F24" s="369" t="s">
        <v>282</v>
      </c>
      <c r="G24" s="372" t="s">
        <v>75</v>
      </c>
    </row>
    <row r="25" spans="1:7" ht="28.5" customHeight="1">
      <c r="A25" s="353" t="s">
        <v>403</v>
      </c>
      <c r="B25" s="350" t="s">
        <v>426</v>
      </c>
      <c r="C25" s="359" t="s">
        <v>76</v>
      </c>
      <c r="D25" s="362" t="s">
        <v>269</v>
      </c>
      <c r="E25" s="365" t="s">
        <v>319</v>
      </c>
      <c r="F25" s="369"/>
      <c r="G25" s="372" t="s">
        <v>283</v>
      </c>
    </row>
    <row r="26" spans="1:7" ht="28.5" customHeight="1">
      <c r="A26" s="353" t="s">
        <v>405</v>
      </c>
      <c r="B26" s="350" t="s">
        <v>404</v>
      </c>
      <c r="C26" s="359" t="s">
        <v>13</v>
      </c>
      <c r="D26" s="362"/>
      <c r="E26" s="365" t="s">
        <v>324</v>
      </c>
      <c r="F26" s="369"/>
      <c r="G26" s="372" t="s">
        <v>325</v>
      </c>
    </row>
    <row r="27" spans="1:7" ht="28.5" customHeight="1">
      <c r="A27" s="353" t="s">
        <v>407</v>
      </c>
      <c r="B27" s="351" t="s">
        <v>406</v>
      </c>
      <c r="C27" s="359" t="s">
        <v>13</v>
      </c>
      <c r="D27" s="362"/>
      <c r="E27" s="365" t="s">
        <v>324</v>
      </c>
      <c r="F27" s="369"/>
      <c r="G27" s="372" t="s">
        <v>325</v>
      </c>
    </row>
    <row r="28" spans="1:7" ht="28.5" customHeight="1">
      <c r="A28" s="353" t="s">
        <v>409</v>
      </c>
      <c r="B28" s="350" t="s">
        <v>408</v>
      </c>
      <c r="C28" s="359" t="s">
        <v>77</v>
      </c>
      <c r="D28" s="362" t="s">
        <v>81</v>
      </c>
      <c r="E28" s="365" t="s">
        <v>78</v>
      </c>
      <c r="F28" s="369" t="s">
        <v>79</v>
      </c>
      <c r="G28" s="372" t="s">
        <v>80</v>
      </c>
    </row>
    <row r="29" spans="1:7" ht="48" customHeight="1">
      <c r="A29" s="353" t="s">
        <v>411</v>
      </c>
      <c r="B29" s="350" t="s">
        <v>410</v>
      </c>
      <c r="C29" s="359" t="s">
        <v>13</v>
      </c>
      <c r="D29" s="362"/>
      <c r="E29" s="365" t="s">
        <v>318</v>
      </c>
      <c r="F29" s="369"/>
      <c r="G29" s="372" t="s">
        <v>284</v>
      </c>
    </row>
    <row r="30" spans="1:7" ht="48" customHeight="1">
      <c r="A30" s="353" t="s">
        <v>413</v>
      </c>
      <c r="B30" s="350" t="s">
        <v>412</v>
      </c>
      <c r="C30" s="359" t="s">
        <v>13</v>
      </c>
      <c r="D30" s="362"/>
      <c r="E30" s="365" t="s">
        <v>343</v>
      </c>
      <c r="F30" s="369"/>
      <c r="G30" s="372" t="s">
        <v>344</v>
      </c>
    </row>
    <row r="31" spans="1:7" ht="28.5" customHeight="1">
      <c r="A31" s="353" t="s">
        <v>415</v>
      </c>
      <c r="B31" s="350" t="s">
        <v>414</v>
      </c>
      <c r="C31" s="359" t="s">
        <v>13</v>
      </c>
      <c r="D31" s="362"/>
      <c r="E31" s="365" t="s">
        <v>307</v>
      </c>
      <c r="F31" s="369"/>
      <c r="G31" s="372" t="s">
        <v>342</v>
      </c>
    </row>
    <row r="32" spans="1:7" ht="28.5" customHeight="1">
      <c r="A32" s="353" t="s">
        <v>417</v>
      </c>
      <c r="B32" s="350" t="s">
        <v>416</v>
      </c>
      <c r="C32" s="359" t="s">
        <v>13</v>
      </c>
      <c r="D32" s="362"/>
      <c r="E32" s="365" t="s">
        <v>336</v>
      </c>
      <c r="F32" s="369"/>
      <c r="G32" s="372" t="s">
        <v>335</v>
      </c>
    </row>
    <row r="33" spans="1:7" ht="18" customHeight="1">
      <c r="A33" s="353" t="s">
        <v>419</v>
      </c>
      <c r="B33" s="350" t="s">
        <v>418</v>
      </c>
      <c r="C33" s="359" t="s">
        <v>13</v>
      </c>
      <c r="D33" s="362"/>
      <c r="E33" s="365" t="s">
        <v>307</v>
      </c>
      <c r="F33" s="369"/>
      <c r="G33" s="372" t="s">
        <v>347</v>
      </c>
    </row>
    <row r="34" spans="1:7" ht="48" customHeight="1">
      <c r="A34" s="353" t="s">
        <v>421</v>
      </c>
      <c r="B34" s="350" t="s">
        <v>420</v>
      </c>
      <c r="C34" s="359" t="s">
        <v>13</v>
      </c>
      <c r="D34" s="362"/>
      <c r="E34" s="365" t="s">
        <v>356</v>
      </c>
      <c r="F34" s="369"/>
      <c r="G34" s="372" t="s">
        <v>357</v>
      </c>
    </row>
    <row r="35" spans="1:7" ht="28.5" customHeight="1">
      <c r="A35" s="353" t="s">
        <v>423</v>
      </c>
      <c r="B35" s="350" t="s">
        <v>422</v>
      </c>
      <c r="C35" s="359" t="s">
        <v>301</v>
      </c>
      <c r="D35" s="362" t="s">
        <v>304</v>
      </c>
      <c r="E35" s="365" t="s">
        <v>302</v>
      </c>
      <c r="F35" s="369" t="s">
        <v>303</v>
      </c>
      <c r="G35" s="372" t="s">
        <v>82</v>
      </c>
    </row>
    <row r="36" spans="1:7" ht="28.5" customHeight="1" thickBot="1">
      <c r="A36" s="353" t="s">
        <v>425</v>
      </c>
      <c r="B36" s="350" t="s">
        <v>424</v>
      </c>
      <c r="C36" s="359" t="s">
        <v>84</v>
      </c>
      <c r="D36" s="362" t="s">
        <v>308</v>
      </c>
      <c r="E36" s="366" t="s">
        <v>305</v>
      </c>
      <c r="F36" s="369" t="s">
        <v>269</v>
      </c>
      <c r="G36" s="372" t="s">
        <v>82</v>
      </c>
    </row>
    <row r="37" spans="1:7">
      <c r="A37" s="356" t="s">
        <v>427</v>
      </c>
    </row>
  </sheetData>
  <sheetProtection password="EB5E" sheet="1" objects="1" scenarios="1" selectLockedCells="1"/>
  <mergeCells count="3">
    <mergeCell ref="C3:G3"/>
    <mergeCell ref="A3:B4"/>
    <mergeCell ref="A1:G2"/>
  </mergeCells>
  <phoneticPr fontId="1"/>
  <pageMargins left="0.25" right="0.25"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結果 </vt:lpstr>
      <vt:lpstr>計算シート</vt:lpstr>
      <vt:lpstr>評価点数表</vt:lpstr>
      <vt:lpstr>計算シート!Print_Area</vt:lpstr>
      <vt:lpstr>'結果 '!Print_Area</vt:lpstr>
      <vt:lpstr>入力シート!Print_Area</vt:lpstr>
      <vt:lpstr>入力シート!Print_Titles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2023-03-06T01:37:45Z</cp:lastPrinted>
  <dcterms:created xsi:type="dcterms:W3CDTF">2014-09-22T06:40:24Z</dcterms:created>
  <dcterms:modified xsi:type="dcterms:W3CDTF">2023-03-07T01:36:57Z</dcterms:modified>
</cp:coreProperties>
</file>