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BG00$\w011企画管理係\202_決算（徴収実績調含む）\R3決算\04決算概要説明資料★\09HP掲載\起案用\"/>
    </mc:Choice>
  </mc:AlternateContent>
  <bookViews>
    <workbookView xWindow="480" yWindow="60" windowWidth="12120" windowHeight="6060" tabRatio="698"/>
  </bookViews>
  <sheets>
    <sheet name="○全法人（業種別）(R3)" sheetId="49" r:id="rId1"/>
    <sheet name="【調整作業用】全法人（業種別）(27)" sheetId="31" state="hidden" r:id="rId2"/>
    <sheet name="○全法人（業種別）(27)" sheetId="29" state="hidden" r:id="rId3"/>
    <sheet name="○全法人（業種別・調定額順）(27)" sheetId="32" state="hidden" r:id="rId4"/>
    <sheet name="【調整作業用】全法人（業種別）(26)" sheetId="27" state="hidden" r:id="rId5"/>
    <sheet name="○全法人（業種別）(26)" sheetId="26" state="hidden" r:id="rId6"/>
    <sheet name="○全法人（業種別・調定額順）(26)" sheetId="28" state="hidden" r:id="rId7"/>
    <sheet name="【調整作業用】全法人（業種別）(25)" sheetId="21" state="hidden" r:id="rId8"/>
    <sheet name="○全法人（業種別）(25)" sheetId="24" state="hidden" r:id="rId9"/>
    <sheet name="○全法人（業種別・調定額順）(25)" sheetId="25" state="hidden" r:id="rId10"/>
  </sheets>
  <definedNames>
    <definedName name="_xlnm.Print_Area" localSheetId="7">'【調整作業用】全法人（業種別）(25)'!$A$1:$T$41</definedName>
    <definedName name="_xlnm.Print_Area" localSheetId="4">'【調整作業用】全法人（業種別）(26)'!$A$1:$T$41</definedName>
    <definedName name="_xlnm.Print_Area" localSheetId="1">'【調整作業用】全法人（業種別）(27)'!$A$1:$T$41</definedName>
    <definedName name="_xlnm.Print_Area" localSheetId="8">'○全法人（業種別）(25)'!$A$1:$N$41</definedName>
    <definedName name="_xlnm.Print_Area" localSheetId="5">'○全法人（業種別）(26)'!$A$1:$N$41</definedName>
    <definedName name="_xlnm.Print_Area" localSheetId="2">'○全法人（業種別）(27)'!$A$1:$N$41</definedName>
    <definedName name="_xlnm.Print_Area" localSheetId="0">'○全法人（業種別）(R3)'!$A$1:$N$46</definedName>
    <definedName name="_xlnm.Print_Area" localSheetId="9">'○全法人（業種別・調定額順）(25)'!$A$1:$P$42</definedName>
    <definedName name="_xlnm.Print_Area" localSheetId="6">'○全法人（業種別・調定額順）(26)'!$A$1:$N$41</definedName>
    <definedName name="_xlnm.Print_Area" localSheetId="3">'○全法人（業種別・調定額順）(27)'!$A$1:$N$41</definedName>
  </definedNames>
  <calcPr calcId="152511"/>
</workbook>
</file>

<file path=xl/calcChain.xml><?xml version="1.0" encoding="utf-8"?>
<calcChain xmlns="http://schemas.openxmlformats.org/spreadsheetml/2006/main">
  <c r="I49" i="49" l="1"/>
  <c r="K49" i="49"/>
  <c r="N49" i="49" l="1"/>
  <c r="H32" i="31" l="1"/>
  <c r="G41" i="25" l="1"/>
  <c r="H40" i="25"/>
  <c r="I40" i="25" s="1"/>
  <c r="G40" i="25"/>
  <c r="E40" i="25"/>
  <c r="D40" i="25"/>
  <c r="J40" i="25" s="1"/>
  <c r="L39" i="25"/>
  <c r="H39" i="25"/>
  <c r="H41" i="25" s="1"/>
  <c r="I41" i="25" s="1"/>
  <c r="G39" i="25"/>
  <c r="E39" i="25"/>
  <c r="D39" i="25"/>
  <c r="D41" i="25" s="1"/>
  <c r="J41" i="25" s="1"/>
  <c r="O38" i="25"/>
  <c r="V38" i="25" s="1"/>
  <c r="L38" i="25"/>
  <c r="J38" i="25"/>
  <c r="N38" i="25" s="1"/>
  <c r="I38" i="25"/>
  <c r="F38" i="25"/>
  <c r="L37" i="25"/>
  <c r="J37" i="25"/>
  <c r="I37" i="25"/>
  <c r="F37" i="25"/>
  <c r="L36" i="25"/>
  <c r="N36" i="25" s="1"/>
  <c r="J36" i="25"/>
  <c r="I36" i="25"/>
  <c r="F36" i="25"/>
  <c r="L35" i="25"/>
  <c r="J35" i="25"/>
  <c r="I35" i="25"/>
  <c r="F35" i="25"/>
  <c r="N34" i="25"/>
  <c r="L34" i="25"/>
  <c r="J34" i="25"/>
  <c r="I34" i="25"/>
  <c r="F34" i="25"/>
  <c r="O33" i="25"/>
  <c r="V33" i="25" s="1"/>
  <c r="L33" i="25"/>
  <c r="J33" i="25"/>
  <c r="I33" i="25"/>
  <c r="F33" i="25"/>
  <c r="O32" i="25"/>
  <c r="V32" i="25" s="1"/>
  <c r="L32" i="25"/>
  <c r="N32" i="25" s="1"/>
  <c r="J32" i="25"/>
  <c r="I32" i="25"/>
  <c r="F32" i="25"/>
  <c r="N31" i="25"/>
  <c r="L31" i="25"/>
  <c r="J31" i="25"/>
  <c r="I31" i="25"/>
  <c r="F31" i="25"/>
  <c r="M30" i="25"/>
  <c r="L30" i="25"/>
  <c r="J30" i="25"/>
  <c r="O30" i="25" s="1"/>
  <c r="V30" i="25" s="1"/>
  <c r="I30" i="25"/>
  <c r="F30" i="25"/>
  <c r="N29" i="25"/>
  <c r="L29" i="25"/>
  <c r="J29" i="25"/>
  <c r="I29" i="25"/>
  <c r="F29" i="25"/>
  <c r="O28" i="25"/>
  <c r="V28" i="25" s="1"/>
  <c r="M28" i="25"/>
  <c r="L28" i="25"/>
  <c r="N28" i="25" s="1"/>
  <c r="J28" i="25"/>
  <c r="I28" i="25"/>
  <c r="F28" i="25"/>
  <c r="N27" i="25"/>
  <c r="M27" i="25"/>
  <c r="L27" i="25"/>
  <c r="O27" i="25" s="1"/>
  <c r="V27" i="25" s="1"/>
  <c r="J27" i="25"/>
  <c r="I27" i="25"/>
  <c r="F27" i="25"/>
  <c r="O26" i="25"/>
  <c r="V26" i="25" s="1"/>
  <c r="L26" i="25"/>
  <c r="J26" i="25"/>
  <c r="N26" i="25" s="1"/>
  <c r="I26" i="25"/>
  <c r="F26" i="25"/>
  <c r="L25" i="25"/>
  <c r="J25" i="25"/>
  <c r="I25" i="25"/>
  <c r="F25" i="25"/>
  <c r="L24" i="25"/>
  <c r="J24" i="25"/>
  <c r="I24" i="25"/>
  <c r="F24" i="25"/>
  <c r="L23" i="25"/>
  <c r="J23" i="25"/>
  <c r="I23" i="25"/>
  <c r="F23" i="25"/>
  <c r="O22" i="25"/>
  <c r="V22" i="25" s="1"/>
  <c r="L22" i="25"/>
  <c r="J22" i="25"/>
  <c r="N22" i="25" s="1"/>
  <c r="I22" i="25"/>
  <c r="F22" i="25"/>
  <c r="V21" i="25"/>
  <c r="L21" i="25"/>
  <c r="J21" i="25"/>
  <c r="O21" i="25" s="1"/>
  <c r="I21" i="25"/>
  <c r="F21" i="25"/>
  <c r="V20" i="25"/>
  <c r="O20" i="25"/>
  <c r="L20" i="25"/>
  <c r="N20" i="25" s="1"/>
  <c r="J20" i="25"/>
  <c r="I20" i="25"/>
  <c r="F20" i="25"/>
  <c r="L19" i="25"/>
  <c r="J19" i="25"/>
  <c r="I19" i="25"/>
  <c r="F19" i="25"/>
  <c r="L18" i="25"/>
  <c r="J18" i="25"/>
  <c r="I18" i="25"/>
  <c r="F18" i="25"/>
  <c r="L17" i="25"/>
  <c r="J17" i="25"/>
  <c r="O17" i="25" s="1"/>
  <c r="V17" i="25" s="1"/>
  <c r="I17" i="25"/>
  <c r="F17" i="25"/>
  <c r="O16" i="25"/>
  <c r="V16" i="25" s="1"/>
  <c r="L16" i="25"/>
  <c r="N16" i="25" s="1"/>
  <c r="J16" i="25"/>
  <c r="I16" i="25"/>
  <c r="F16" i="25"/>
  <c r="N15" i="25"/>
  <c r="L15" i="25"/>
  <c r="J15" i="25"/>
  <c r="I15" i="25"/>
  <c r="F15" i="25"/>
  <c r="M14" i="25"/>
  <c r="L14" i="25"/>
  <c r="J14" i="25"/>
  <c r="O14" i="25" s="1"/>
  <c r="V14" i="25" s="1"/>
  <c r="I14" i="25"/>
  <c r="F14" i="25"/>
  <c r="N13" i="25"/>
  <c r="L13" i="25"/>
  <c r="O13" i="25" s="1"/>
  <c r="V13" i="25" s="1"/>
  <c r="J13" i="25"/>
  <c r="I13" i="25"/>
  <c r="F13" i="25"/>
  <c r="M12" i="25"/>
  <c r="L12" i="25"/>
  <c r="N12" i="25" s="1"/>
  <c r="J12" i="25"/>
  <c r="I12" i="25"/>
  <c r="F12" i="25"/>
  <c r="M11" i="25"/>
  <c r="L11" i="25"/>
  <c r="O11" i="25" s="1"/>
  <c r="V11" i="25" s="1"/>
  <c r="J11" i="25"/>
  <c r="I11" i="25"/>
  <c r="F11" i="25"/>
  <c r="O10" i="25"/>
  <c r="V10" i="25" s="1"/>
  <c r="L10" i="25"/>
  <c r="J10" i="25"/>
  <c r="N10" i="25" s="1"/>
  <c r="I10" i="25"/>
  <c r="F10" i="25"/>
  <c r="L9" i="25"/>
  <c r="J9" i="25"/>
  <c r="I9" i="25"/>
  <c r="F9" i="25"/>
  <c r="L8" i="25"/>
  <c r="J8" i="25"/>
  <c r="I8" i="25"/>
  <c r="F8" i="25"/>
  <c r="L7" i="25"/>
  <c r="J7" i="25"/>
  <c r="I7" i="25"/>
  <c r="F7" i="25"/>
  <c r="O6" i="25"/>
  <c r="V6" i="25" s="1"/>
  <c r="L6" i="25"/>
  <c r="J6" i="25"/>
  <c r="N6" i="25" s="1"/>
  <c r="I6" i="25"/>
  <c r="F6" i="25"/>
  <c r="L5" i="25"/>
  <c r="J5" i="25"/>
  <c r="O5" i="25" s="1"/>
  <c r="I5" i="25"/>
  <c r="F5" i="25"/>
  <c r="G41" i="24"/>
  <c r="F41" i="24"/>
  <c r="D41" i="24"/>
  <c r="C41" i="24"/>
  <c r="K40" i="24"/>
  <c r="G40" i="24"/>
  <c r="F40" i="24"/>
  <c r="H40" i="24" s="1"/>
  <c r="D40" i="24"/>
  <c r="E40" i="24" s="1"/>
  <c r="C40" i="24"/>
  <c r="H39" i="24"/>
  <c r="G39" i="24"/>
  <c r="F39" i="24"/>
  <c r="D39" i="24"/>
  <c r="C39" i="24"/>
  <c r="I39" i="24" s="1"/>
  <c r="N38" i="24"/>
  <c r="U38" i="24" s="1"/>
  <c r="K38" i="24"/>
  <c r="I38" i="24"/>
  <c r="M38" i="24" s="1"/>
  <c r="H38" i="24"/>
  <c r="E38" i="24"/>
  <c r="K37" i="24"/>
  <c r="I37" i="24"/>
  <c r="H37" i="24"/>
  <c r="E37" i="24"/>
  <c r="K36" i="24"/>
  <c r="I36" i="24"/>
  <c r="H36" i="24"/>
  <c r="E36" i="24"/>
  <c r="K35" i="24"/>
  <c r="I35" i="24"/>
  <c r="H35" i="24"/>
  <c r="E35" i="24"/>
  <c r="N34" i="24"/>
  <c r="U34" i="24" s="1"/>
  <c r="K34" i="24"/>
  <c r="J34" i="24"/>
  <c r="I34" i="24"/>
  <c r="M34" i="24" s="1"/>
  <c r="H34" i="24"/>
  <c r="E34" i="24"/>
  <c r="K33" i="24"/>
  <c r="J33" i="24"/>
  <c r="I33" i="24"/>
  <c r="H33" i="24"/>
  <c r="E33" i="24"/>
  <c r="K32" i="24"/>
  <c r="J32" i="24"/>
  <c r="I32" i="24"/>
  <c r="H32" i="24"/>
  <c r="E32" i="24"/>
  <c r="K31" i="24"/>
  <c r="I31" i="24"/>
  <c r="J31" i="24" s="1"/>
  <c r="H31" i="24"/>
  <c r="E31" i="24"/>
  <c r="N30" i="24"/>
  <c r="U30" i="24" s="1"/>
  <c r="K30" i="24"/>
  <c r="I30" i="24"/>
  <c r="H30" i="24"/>
  <c r="E30" i="24"/>
  <c r="N29" i="24"/>
  <c r="U29" i="24" s="1"/>
  <c r="K29" i="24"/>
  <c r="I29" i="24"/>
  <c r="M29" i="24" s="1"/>
  <c r="H29" i="24"/>
  <c r="E29" i="24"/>
  <c r="N28" i="24"/>
  <c r="U28" i="24" s="1"/>
  <c r="K28" i="24"/>
  <c r="M28" i="24" s="1"/>
  <c r="J28" i="24"/>
  <c r="I28" i="24"/>
  <c r="H28" i="24"/>
  <c r="E28" i="24"/>
  <c r="K27" i="24"/>
  <c r="I27" i="24"/>
  <c r="H27" i="24"/>
  <c r="E27" i="24"/>
  <c r="M26" i="24"/>
  <c r="K26" i="24"/>
  <c r="I26" i="24"/>
  <c r="H26" i="24"/>
  <c r="E26" i="24"/>
  <c r="K25" i="24"/>
  <c r="I25" i="24"/>
  <c r="H25" i="24"/>
  <c r="E25" i="24"/>
  <c r="K24" i="24"/>
  <c r="M24" i="24" s="1"/>
  <c r="I24" i="24"/>
  <c r="H24" i="24"/>
  <c r="E24" i="24"/>
  <c r="K23" i="24"/>
  <c r="N23" i="24" s="1"/>
  <c r="U23" i="24" s="1"/>
  <c r="I23" i="24"/>
  <c r="H23" i="24"/>
  <c r="E23" i="24"/>
  <c r="N22" i="24"/>
  <c r="U22" i="24" s="1"/>
  <c r="K22" i="24"/>
  <c r="J22" i="24"/>
  <c r="I22" i="24"/>
  <c r="M22" i="24" s="1"/>
  <c r="H22" i="24"/>
  <c r="E22" i="24"/>
  <c r="K21" i="24"/>
  <c r="J21" i="24"/>
  <c r="I21" i="24"/>
  <c r="H21" i="24"/>
  <c r="E21" i="24"/>
  <c r="K20" i="24"/>
  <c r="J20" i="24"/>
  <c r="I20" i="24"/>
  <c r="H20" i="24"/>
  <c r="E20" i="24"/>
  <c r="K19" i="24"/>
  <c r="I19" i="24"/>
  <c r="J19" i="24" s="1"/>
  <c r="H19" i="24"/>
  <c r="E19" i="24"/>
  <c r="N18" i="24"/>
  <c r="U18" i="24" s="1"/>
  <c r="K18" i="24"/>
  <c r="J18" i="24"/>
  <c r="I18" i="24"/>
  <c r="M18" i="24" s="1"/>
  <c r="H18" i="24"/>
  <c r="E18" i="24"/>
  <c r="U17" i="24"/>
  <c r="K17" i="24"/>
  <c r="J17" i="24"/>
  <c r="I17" i="24"/>
  <c r="N17" i="24" s="1"/>
  <c r="H17" i="24"/>
  <c r="E17" i="24"/>
  <c r="U16" i="24"/>
  <c r="N16" i="24"/>
  <c r="K16" i="24"/>
  <c r="M16" i="24" s="1"/>
  <c r="J16" i="24"/>
  <c r="I16" i="24"/>
  <c r="H16" i="24"/>
  <c r="E16" i="24"/>
  <c r="K15" i="24"/>
  <c r="I15" i="24"/>
  <c r="H15" i="24"/>
  <c r="E15" i="24"/>
  <c r="M14" i="24"/>
  <c r="K14" i="24"/>
  <c r="I14" i="24"/>
  <c r="H14" i="24"/>
  <c r="E14" i="24"/>
  <c r="K13" i="24"/>
  <c r="I13" i="24"/>
  <c r="H13" i="24"/>
  <c r="E13" i="24"/>
  <c r="N12" i="24"/>
  <c r="U12" i="24" s="1"/>
  <c r="K12" i="24"/>
  <c r="M12" i="24" s="1"/>
  <c r="J12" i="24"/>
  <c r="I12" i="24"/>
  <c r="H12" i="24"/>
  <c r="E12" i="24"/>
  <c r="M11" i="24"/>
  <c r="K11" i="24"/>
  <c r="I11" i="24"/>
  <c r="J11" i="24" s="1"/>
  <c r="H11" i="24"/>
  <c r="E11" i="24"/>
  <c r="K10" i="24"/>
  <c r="I10" i="24"/>
  <c r="N10" i="24" s="1"/>
  <c r="U10" i="24" s="1"/>
  <c r="H10" i="24"/>
  <c r="E10" i="24"/>
  <c r="M9" i="24"/>
  <c r="K9" i="24"/>
  <c r="N9" i="24" s="1"/>
  <c r="U9" i="24" s="1"/>
  <c r="I9" i="24"/>
  <c r="J9" i="24" s="1"/>
  <c r="H9" i="24"/>
  <c r="E9" i="24"/>
  <c r="K8" i="24"/>
  <c r="M8" i="24" s="1"/>
  <c r="I8" i="24"/>
  <c r="H8" i="24"/>
  <c r="E8" i="24"/>
  <c r="K7" i="24"/>
  <c r="N7" i="24" s="1"/>
  <c r="U7" i="24" s="1"/>
  <c r="I7" i="24"/>
  <c r="H7" i="24"/>
  <c r="E7" i="24"/>
  <c r="N6" i="24"/>
  <c r="U6" i="24" s="1"/>
  <c r="K6" i="24"/>
  <c r="J6" i="24"/>
  <c r="I6" i="24"/>
  <c r="M6" i="24" s="1"/>
  <c r="H6" i="24"/>
  <c r="E6" i="24"/>
  <c r="K5" i="24"/>
  <c r="J5" i="24"/>
  <c r="I5" i="24"/>
  <c r="H5" i="24"/>
  <c r="E5" i="24"/>
  <c r="J44" i="21"/>
  <c r="F44" i="21"/>
  <c r="G42" i="21"/>
  <c r="M41" i="21"/>
  <c r="L41" i="21"/>
  <c r="K41" i="21"/>
  <c r="J41" i="21"/>
  <c r="H41" i="21"/>
  <c r="F41" i="21"/>
  <c r="E41" i="21"/>
  <c r="C41" i="21"/>
  <c r="I41" i="21" s="1"/>
  <c r="M40" i="21"/>
  <c r="L40" i="21"/>
  <c r="L44" i="21" s="1"/>
  <c r="K40" i="21"/>
  <c r="J40" i="21"/>
  <c r="H40" i="21"/>
  <c r="F40" i="21"/>
  <c r="E40" i="21"/>
  <c r="C40" i="21"/>
  <c r="M39" i="21"/>
  <c r="L39" i="21"/>
  <c r="K39" i="21"/>
  <c r="J39" i="21"/>
  <c r="N39" i="21" s="1"/>
  <c r="H39" i="21"/>
  <c r="F39" i="21"/>
  <c r="E39" i="21"/>
  <c r="C39" i="21"/>
  <c r="T38" i="21"/>
  <c r="AA38" i="21" s="1"/>
  <c r="Q38" i="21"/>
  <c r="O38" i="21"/>
  <c r="S38" i="21" s="1"/>
  <c r="N38" i="21"/>
  <c r="I38" i="21"/>
  <c r="S37" i="21"/>
  <c r="Q37" i="21"/>
  <c r="T37" i="21" s="1"/>
  <c r="AA37" i="21" s="1"/>
  <c r="O37" i="21"/>
  <c r="N37" i="21"/>
  <c r="I37" i="21"/>
  <c r="T36" i="21"/>
  <c r="AA36" i="21" s="1"/>
  <c r="Q36" i="21"/>
  <c r="S36" i="21" s="1"/>
  <c r="O36" i="21"/>
  <c r="N36" i="21"/>
  <c r="I36" i="21"/>
  <c r="AA35" i="21"/>
  <c r="Q35" i="21"/>
  <c r="O35" i="21"/>
  <c r="T35" i="21" s="1"/>
  <c r="N35" i="21"/>
  <c r="I35" i="21"/>
  <c r="G35" i="21"/>
  <c r="T34" i="21"/>
  <c r="AA34" i="21" s="1"/>
  <c r="Q34" i="21"/>
  <c r="O34" i="21"/>
  <c r="S34" i="21" s="1"/>
  <c r="N34" i="21"/>
  <c r="I34" i="21"/>
  <c r="Q33" i="21"/>
  <c r="O33" i="21"/>
  <c r="N33" i="21"/>
  <c r="I33" i="21"/>
  <c r="AA32" i="21"/>
  <c r="T32" i="21"/>
  <c r="Q32" i="21"/>
  <c r="S32" i="21" s="1"/>
  <c r="O32" i="21"/>
  <c r="N32" i="21"/>
  <c r="I32" i="21"/>
  <c r="Q31" i="21"/>
  <c r="O31" i="21"/>
  <c r="N31" i="21"/>
  <c r="I31" i="21"/>
  <c r="Q30" i="21"/>
  <c r="O30" i="21"/>
  <c r="N30" i="21"/>
  <c r="I30" i="21"/>
  <c r="Q29" i="21"/>
  <c r="O29" i="21"/>
  <c r="N29" i="21"/>
  <c r="I29" i="21"/>
  <c r="Q28" i="21"/>
  <c r="O28" i="21"/>
  <c r="N28" i="21"/>
  <c r="I28" i="21"/>
  <c r="Q27" i="21"/>
  <c r="O27" i="21"/>
  <c r="N27" i="21"/>
  <c r="I27" i="21"/>
  <c r="Q26" i="21"/>
  <c r="T26" i="21" s="1"/>
  <c r="AA26" i="21" s="1"/>
  <c r="O26" i="21"/>
  <c r="N26" i="21"/>
  <c r="I26" i="21"/>
  <c r="Q25" i="21"/>
  <c r="O25" i="21"/>
  <c r="N25" i="21"/>
  <c r="I25" i="21"/>
  <c r="T24" i="21"/>
  <c r="AA24" i="21" s="1"/>
  <c r="Q24" i="21"/>
  <c r="O24" i="21"/>
  <c r="S24" i="21" s="1"/>
  <c r="N24" i="21"/>
  <c r="I24" i="21"/>
  <c r="G24" i="21"/>
  <c r="S23" i="21"/>
  <c r="Q23" i="21"/>
  <c r="O23" i="21"/>
  <c r="N23" i="21"/>
  <c r="I23" i="21"/>
  <c r="Q22" i="21"/>
  <c r="T22" i="21" s="1"/>
  <c r="AA22" i="21" s="1"/>
  <c r="O22" i="21"/>
  <c r="N22" i="21"/>
  <c r="I22" i="21"/>
  <c r="Q21" i="21"/>
  <c r="O21" i="21"/>
  <c r="N21" i="21"/>
  <c r="I21" i="21"/>
  <c r="T20" i="21"/>
  <c r="AA20" i="21" s="1"/>
  <c r="Q20" i="21"/>
  <c r="O20" i="21"/>
  <c r="S20" i="21" s="1"/>
  <c r="N20" i="21"/>
  <c r="I20" i="21"/>
  <c r="G20" i="21"/>
  <c r="S19" i="21"/>
  <c r="Q19" i="21"/>
  <c r="T19" i="21" s="1"/>
  <c r="AA19" i="21" s="1"/>
  <c r="O19" i="21"/>
  <c r="N19" i="21"/>
  <c r="I19" i="21"/>
  <c r="Q18" i="21"/>
  <c r="T18" i="21" s="1"/>
  <c r="AA18" i="21" s="1"/>
  <c r="O18" i="21"/>
  <c r="N18" i="21"/>
  <c r="I18" i="21"/>
  <c r="Q17" i="21"/>
  <c r="O17" i="21"/>
  <c r="N17" i="21"/>
  <c r="I17" i="21"/>
  <c r="T16" i="21"/>
  <c r="AA16" i="21" s="1"/>
  <c r="Q16" i="21"/>
  <c r="O16" i="21"/>
  <c r="S16" i="21" s="1"/>
  <c r="N16" i="21"/>
  <c r="I16" i="21"/>
  <c r="G16" i="21"/>
  <c r="Q15" i="21"/>
  <c r="O15" i="21"/>
  <c r="N15" i="21"/>
  <c r="I15" i="21"/>
  <c r="Q14" i="21"/>
  <c r="T14" i="21" s="1"/>
  <c r="AA14" i="21" s="1"/>
  <c r="O14" i="21"/>
  <c r="N14" i="21"/>
  <c r="I14" i="21"/>
  <c r="Q13" i="21"/>
  <c r="O13" i="21"/>
  <c r="N13" i="21"/>
  <c r="I13" i="21"/>
  <c r="T12" i="21"/>
  <c r="AA12" i="21" s="1"/>
  <c r="Q12" i="21"/>
  <c r="O12" i="21"/>
  <c r="S12" i="21" s="1"/>
  <c r="N12" i="21"/>
  <c r="I12" i="21"/>
  <c r="G12" i="21"/>
  <c r="Q11" i="21"/>
  <c r="T11" i="21" s="1"/>
  <c r="AA11" i="21" s="1"/>
  <c r="O11" i="21"/>
  <c r="N11" i="21"/>
  <c r="I11" i="21"/>
  <c r="Q10" i="21"/>
  <c r="T10" i="21" s="1"/>
  <c r="AA10" i="21" s="1"/>
  <c r="O10" i="21"/>
  <c r="N10" i="21"/>
  <c r="I10" i="21"/>
  <c r="Q9" i="21"/>
  <c r="O9" i="21"/>
  <c r="N9" i="21"/>
  <c r="I9" i="21"/>
  <c r="T8" i="21"/>
  <c r="Q8" i="21"/>
  <c r="O8" i="21"/>
  <c r="S8" i="21" s="1"/>
  <c r="N8" i="21"/>
  <c r="I8" i="21"/>
  <c r="G8" i="21"/>
  <c r="S7" i="21"/>
  <c r="Q7" i="21"/>
  <c r="O7" i="21"/>
  <c r="N7" i="21"/>
  <c r="I7" i="21"/>
  <c r="Q6" i="21"/>
  <c r="T6" i="21" s="1"/>
  <c r="AA6" i="21" s="1"/>
  <c r="O6" i="21"/>
  <c r="N6" i="21"/>
  <c r="I6" i="21"/>
  <c r="Q5" i="21"/>
  <c r="O5" i="21"/>
  <c r="N5" i="21"/>
  <c r="I5" i="21"/>
  <c r="O38" i="28"/>
  <c r="O37" i="28"/>
  <c r="O36" i="28"/>
  <c r="O35" i="28"/>
  <c r="G35" i="28"/>
  <c r="O34" i="28"/>
  <c r="O33" i="28"/>
  <c r="O32" i="28"/>
  <c r="O31" i="28"/>
  <c r="O30" i="28"/>
  <c r="O29" i="28"/>
  <c r="G29" i="28"/>
  <c r="O28" i="28"/>
  <c r="O27" i="28"/>
  <c r="O26" i="28"/>
  <c r="O25" i="28"/>
  <c r="O24" i="28"/>
  <c r="O23" i="28"/>
  <c r="O22" i="28"/>
  <c r="O21" i="28"/>
  <c r="G21" i="28"/>
  <c r="H21" i="28" s="1"/>
  <c r="O20" i="28"/>
  <c r="O19" i="28"/>
  <c r="O18" i="28"/>
  <c r="O17" i="28"/>
  <c r="O16" i="28"/>
  <c r="O15" i="28"/>
  <c r="F15" i="28"/>
  <c r="O14" i="28"/>
  <c r="O13" i="28"/>
  <c r="O12" i="28"/>
  <c r="O11" i="28"/>
  <c r="O10" i="28"/>
  <c r="O9" i="28"/>
  <c r="O8" i="28"/>
  <c r="O7" i="28"/>
  <c r="O6" i="28"/>
  <c r="O5" i="28"/>
  <c r="O38" i="26"/>
  <c r="F38" i="26"/>
  <c r="O37" i="26"/>
  <c r="O36" i="26"/>
  <c r="O35" i="26"/>
  <c r="O34" i="26"/>
  <c r="O33" i="26"/>
  <c r="O32" i="26"/>
  <c r="O31" i="26"/>
  <c r="O30" i="26"/>
  <c r="F30" i="26"/>
  <c r="O29" i="26"/>
  <c r="F29" i="26"/>
  <c r="O28" i="26"/>
  <c r="D28" i="26"/>
  <c r="O27" i="26"/>
  <c r="O26" i="26"/>
  <c r="F26" i="26"/>
  <c r="O25" i="26"/>
  <c r="F25" i="26"/>
  <c r="O24" i="26"/>
  <c r="O23" i="26"/>
  <c r="O22" i="26"/>
  <c r="F22" i="26"/>
  <c r="O21" i="26"/>
  <c r="F21" i="26"/>
  <c r="O20" i="26"/>
  <c r="D20" i="26"/>
  <c r="O19" i="26"/>
  <c r="O18" i="26"/>
  <c r="F18" i="26"/>
  <c r="O17" i="26"/>
  <c r="F17" i="26"/>
  <c r="O16" i="26"/>
  <c r="O15" i="26"/>
  <c r="O14" i="26"/>
  <c r="G14" i="26"/>
  <c r="H14" i="26" s="1"/>
  <c r="F14" i="26"/>
  <c r="O13" i="26"/>
  <c r="F13" i="26"/>
  <c r="O12" i="26"/>
  <c r="O11" i="26"/>
  <c r="O10" i="26"/>
  <c r="G10" i="26"/>
  <c r="O9" i="26"/>
  <c r="F9" i="26"/>
  <c r="O8" i="26"/>
  <c r="O7" i="26"/>
  <c r="O6" i="26"/>
  <c r="G6" i="26"/>
  <c r="O5" i="26"/>
  <c r="F5" i="26"/>
  <c r="G42" i="27"/>
  <c r="L41" i="27"/>
  <c r="N41" i="27" s="1"/>
  <c r="J41" i="27"/>
  <c r="F41" i="27"/>
  <c r="C41" i="27"/>
  <c r="N40" i="27"/>
  <c r="L40" i="27"/>
  <c r="J40" i="27"/>
  <c r="F40" i="27"/>
  <c r="C40" i="27"/>
  <c r="L39" i="27"/>
  <c r="J39" i="27"/>
  <c r="J44" i="27" s="1"/>
  <c r="F39" i="27"/>
  <c r="C39" i="27"/>
  <c r="I39" i="27" s="1"/>
  <c r="Q38" i="27"/>
  <c r="O38" i="27"/>
  <c r="S38" i="27" s="1"/>
  <c r="N38" i="27"/>
  <c r="M38" i="27"/>
  <c r="K38" i="27"/>
  <c r="F32" i="28" s="1"/>
  <c r="I38" i="27"/>
  <c r="Q37" i="27"/>
  <c r="O37" i="27"/>
  <c r="N37" i="27"/>
  <c r="M37" i="27"/>
  <c r="K37" i="27"/>
  <c r="I37" i="27"/>
  <c r="G37" i="27"/>
  <c r="H37" i="27" s="1"/>
  <c r="Q36" i="27"/>
  <c r="O36" i="27"/>
  <c r="N36" i="27"/>
  <c r="M36" i="27"/>
  <c r="G36" i="26" s="1"/>
  <c r="K36" i="27"/>
  <c r="I36" i="27"/>
  <c r="G36" i="27"/>
  <c r="H36" i="27" s="1"/>
  <c r="Q35" i="27"/>
  <c r="O35" i="27"/>
  <c r="N35" i="27"/>
  <c r="M35" i="27"/>
  <c r="K35" i="27"/>
  <c r="I35" i="27"/>
  <c r="S34" i="27"/>
  <c r="Q34" i="27"/>
  <c r="O34" i="27"/>
  <c r="N34" i="27"/>
  <c r="M34" i="27"/>
  <c r="K34" i="27"/>
  <c r="F19" i="28" s="1"/>
  <c r="I34" i="27"/>
  <c r="Q33" i="27"/>
  <c r="O33" i="27"/>
  <c r="N33" i="27"/>
  <c r="M33" i="27"/>
  <c r="K33" i="27"/>
  <c r="F23" i="28" s="1"/>
  <c r="I33" i="27"/>
  <c r="H33" i="27"/>
  <c r="D23" i="28" s="1"/>
  <c r="G33" i="27"/>
  <c r="T32" i="27"/>
  <c r="AA32" i="27" s="1"/>
  <c r="Q32" i="27"/>
  <c r="O32" i="27"/>
  <c r="N32" i="27"/>
  <c r="M32" i="27"/>
  <c r="K32" i="27"/>
  <c r="I32" i="27"/>
  <c r="G32" i="27"/>
  <c r="H32" i="27" s="1"/>
  <c r="D30" i="28" s="1"/>
  <c r="S31" i="27"/>
  <c r="Q31" i="27"/>
  <c r="O31" i="27"/>
  <c r="T31" i="27" s="1"/>
  <c r="AA31" i="27" s="1"/>
  <c r="N31" i="27"/>
  <c r="M31" i="27"/>
  <c r="K31" i="27"/>
  <c r="I31" i="27"/>
  <c r="Q30" i="27"/>
  <c r="O30" i="27"/>
  <c r="S30" i="27" s="1"/>
  <c r="N30" i="27"/>
  <c r="M30" i="27"/>
  <c r="K30" i="27"/>
  <c r="F18" i="28" s="1"/>
  <c r="I30" i="27"/>
  <c r="Q29" i="27"/>
  <c r="O29" i="27"/>
  <c r="N29" i="27"/>
  <c r="M29" i="27"/>
  <c r="K29" i="27"/>
  <c r="F5" i="28" s="1"/>
  <c r="I29" i="27"/>
  <c r="G29" i="27"/>
  <c r="H29" i="27" s="1"/>
  <c r="Q28" i="27"/>
  <c r="O28" i="27"/>
  <c r="N28" i="27"/>
  <c r="M28" i="27"/>
  <c r="K28" i="27"/>
  <c r="F28" i="26" s="1"/>
  <c r="I28" i="27"/>
  <c r="G28" i="27"/>
  <c r="H28" i="27" s="1"/>
  <c r="D7" i="28" s="1"/>
  <c r="Q27" i="27"/>
  <c r="O27" i="27"/>
  <c r="N27" i="27"/>
  <c r="M27" i="27"/>
  <c r="K27" i="27"/>
  <c r="I27" i="27"/>
  <c r="S26" i="27"/>
  <c r="Q26" i="27"/>
  <c r="O26" i="27"/>
  <c r="N26" i="27"/>
  <c r="M26" i="27"/>
  <c r="K26" i="27"/>
  <c r="F16" i="28" s="1"/>
  <c r="I26" i="27"/>
  <c r="Q25" i="27"/>
  <c r="O25" i="27"/>
  <c r="N25" i="27"/>
  <c r="M25" i="27"/>
  <c r="K25" i="27"/>
  <c r="F20" i="28" s="1"/>
  <c r="I25" i="27"/>
  <c r="H25" i="27"/>
  <c r="D20" i="28" s="1"/>
  <c r="G25" i="27"/>
  <c r="T24" i="27"/>
  <c r="AA24" i="27" s="1"/>
  <c r="Q24" i="27"/>
  <c r="O24" i="27"/>
  <c r="N24" i="27"/>
  <c r="M24" i="27"/>
  <c r="K24" i="27"/>
  <c r="I24" i="27"/>
  <c r="G24" i="27"/>
  <c r="H24" i="27" s="1"/>
  <c r="D12" i="28" s="1"/>
  <c r="S23" i="27"/>
  <c r="Q23" i="27"/>
  <c r="O23" i="27"/>
  <c r="T23" i="27" s="1"/>
  <c r="AA23" i="27" s="1"/>
  <c r="N23" i="27"/>
  <c r="M23" i="27"/>
  <c r="K23" i="27"/>
  <c r="I23" i="27"/>
  <c r="Q22" i="27"/>
  <c r="O22" i="27"/>
  <c r="S22" i="27" s="1"/>
  <c r="N22" i="27"/>
  <c r="M22" i="27"/>
  <c r="K22" i="27"/>
  <c r="F10" i="28" s="1"/>
  <c r="I22" i="27"/>
  <c r="Q21" i="27"/>
  <c r="O21" i="27"/>
  <c r="N21" i="27"/>
  <c r="M21" i="27"/>
  <c r="K21" i="27"/>
  <c r="F6" i="28" s="1"/>
  <c r="I21" i="27"/>
  <c r="G21" i="27"/>
  <c r="H21" i="27" s="1"/>
  <c r="Q20" i="27"/>
  <c r="O20" i="27"/>
  <c r="N20" i="27"/>
  <c r="M20" i="27"/>
  <c r="K20" i="27"/>
  <c r="I20" i="27"/>
  <c r="G20" i="27"/>
  <c r="H20" i="27" s="1"/>
  <c r="D17" i="28" s="1"/>
  <c r="Q19" i="27"/>
  <c r="O19" i="27"/>
  <c r="N19" i="27"/>
  <c r="M19" i="27"/>
  <c r="G19" i="26" s="1"/>
  <c r="K19" i="27"/>
  <c r="I19" i="27"/>
  <c r="S18" i="27"/>
  <c r="Q18" i="27"/>
  <c r="T18" i="27" s="1"/>
  <c r="AA18" i="27" s="1"/>
  <c r="O18" i="27"/>
  <c r="N18" i="27"/>
  <c r="M18" i="27"/>
  <c r="K18" i="27"/>
  <c r="F22" i="28" s="1"/>
  <c r="I18" i="27"/>
  <c r="Q17" i="27"/>
  <c r="O17" i="27"/>
  <c r="N17" i="27"/>
  <c r="M17" i="27"/>
  <c r="G17" i="26" s="1"/>
  <c r="H17" i="26" s="1"/>
  <c r="K17" i="27"/>
  <c r="F21" i="28" s="1"/>
  <c r="I17" i="27"/>
  <c r="H17" i="27"/>
  <c r="D21" i="28" s="1"/>
  <c r="G17" i="27"/>
  <c r="T16" i="27"/>
  <c r="AA16" i="27" s="1"/>
  <c r="Q16" i="27"/>
  <c r="O16" i="27"/>
  <c r="N16" i="27"/>
  <c r="M16" i="27"/>
  <c r="G16" i="26" s="1"/>
  <c r="K16" i="27"/>
  <c r="I16" i="27"/>
  <c r="G16" i="27"/>
  <c r="H16" i="27" s="1"/>
  <c r="D33" i="28" s="1"/>
  <c r="Q15" i="27"/>
  <c r="O15" i="27"/>
  <c r="T15" i="27" s="1"/>
  <c r="AA15" i="27" s="1"/>
  <c r="N15" i="27"/>
  <c r="M15" i="27"/>
  <c r="K15" i="27"/>
  <c r="I15" i="27"/>
  <c r="Q14" i="27"/>
  <c r="O14" i="27"/>
  <c r="S14" i="27" s="1"/>
  <c r="N14" i="27"/>
  <c r="M14" i="27"/>
  <c r="G15" i="28" s="1"/>
  <c r="K14" i="27"/>
  <c r="I14" i="27"/>
  <c r="Q13" i="27"/>
  <c r="O13" i="27"/>
  <c r="N13" i="27"/>
  <c r="M13" i="27"/>
  <c r="K13" i="27"/>
  <c r="F27" i="28" s="1"/>
  <c r="I13" i="27"/>
  <c r="G13" i="27"/>
  <c r="H13" i="27" s="1"/>
  <c r="Q12" i="27"/>
  <c r="O12" i="27"/>
  <c r="N12" i="27"/>
  <c r="M12" i="27"/>
  <c r="K12" i="27"/>
  <c r="K40" i="27" s="1"/>
  <c r="I12" i="27"/>
  <c r="G12" i="27"/>
  <c r="H12" i="27" s="1"/>
  <c r="Q11" i="27"/>
  <c r="O11" i="27"/>
  <c r="N11" i="27"/>
  <c r="M11" i="27"/>
  <c r="G11" i="26" s="1"/>
  <c r="K11" i="27"/>
  <c r="I11" i="27"/>
  <c r="Q10" i="27"/>
  <c r="T10" i="27" s="1"/>
  <c r="AA10" i="27" s="1"/>
  <c r="O10" i="27"/>
  <c r="S10" i="27" s="1"/>
  <c r="N10" i="27"/>
  <c r="M10" i="27"/>
  <c r="G34" i="28" s="1"/>
  <c r="H34" i="28" s="1"/>
  <c r="K10" i="27"/>
  <c r="F34" i="28" s="1"/>
  <c r="I10" i="27"/>
  <c r="Q9" i="27"/>
  <c r="O9" i="27"/>
  <c r="N9" i="27"/>
  <c r="M9" i="27"/>
  <c r="K9" i="27"/>
  <c r="F25" i="28" s="1"/>
  <c r="I9" i="27"/>
  <c r="H9" i="27"/>
  <c r="G9" i="27"/>
  <c r="T8" i="27"/>
  <c r="Q8" i="27"/>
  <c r="O8" i="27"/>
  <c r="N8" i="27"/>
  <c r="M8" i="27"/>
  <c r="K8" i="27"/>
  <c r="I8" i="27"/>
  <c r="G8" i="27"/>
  <c r="Q7" i="27"/>
  <c r="O7" i="27"/>
  <c r="T7" i="27" s="1"/>
  <c r="AA7" i="27" s="1"/>
  <c r="N7" i="27"/>
  <c r="M7" i="27"/>
  <c r="G13" i="28" s="1"/>
  <c r="K7" i="27"/>
  <c r="I7" i="27"/>
  <c r="Q6" i="27"/>
  <c r="O6" i="27"/>
  <c r="N6" i="27"/>
  <c r="M6" i="27"/>
  <c r="G38" i="28" s="1"/>
  <c r="H38" i="28" s="1"/>
  <c r="K6" i="27"/>
  <c r="F38" i="28" s="1"/>
  <c r="I6" i="27"/>
  <c r="Q5" i="27"/>
  <c r="O5" i="27"/>
  <c r="N5" i="27"/>
  <c r="M5" i="27"/>
  <c r="K5" i="27"/>
  <c r="F37" i="28" s="1"/>
  <c r="I5" i="27"/>
  <c r="G5" i="27"/>
  <c r="O38" i="32"/>
  <c r="O37" i="32"/>
  <c r="O36" i="32"/>
  <c r="O35" i="32"/>
  <c r="O34" i="32"/>
  <c r="O33" i="32"/>
  <c r="G33" i="32"/>
  <c r="O32" i="32"/>
  <c r="O31" i="32"/>
  <c r="O30" i="32"/>
  <c r="O29" i="32"/>
  <c r="O28" i="32"/>
  <c r="O27" i="32"/>
  <c r="O26" i="32"/>
  <c r="O25" i="32"/>
  <c r="O24" i="32"/>
  <c r="O23" i="32"/>
  <c r="O22" i="32"/>
  <c r="O21" i="32"/>
  <c r="O20" i="32"/>
  <c r="O19" i="32"/>
  <c r="O18" i="32"/>
  <c r="O17" i="32"/>
  <c r="O16" i="32"/>
  <c r="O15" i="32"/>
  <c r="O14" i="32"/>
  <c r="O13" i="32"/>
  <c r="O12" i="32"/>
  <c r="O11" i="32"/>
  <c r="O10" i="32"/>
  <c r="O9" i="32"/>
  <c r="O8" i="32"/>
  <c r="F8" i="32"/>
  <c r="O7" i="32"/>
  <c r="O6" i="32"/>
  <c r="O5" i="32"/>
  <c r="O38" i="29"/>
  <c r="G38" i="29"/>
  <c r="O37" i="29"/>
  <c r="O36" i="29"/>
  <c r="O35" i="29"/>
  <c r="O34" i="29"/>
  <c r="G34" i="29"/>
  <c r="O33" i="29"/>
  <c r="F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O7" i="29"/>
  <c r="O6" i="29"/>
  <c r="O5" i="29"/>
  <c r="G42" i="31"/>
  <c r="L41" i="31"/>
  <c r="J41" i="31"/>
  <c r="F41" i="31"/>
  <c r="C41" i="31"/>
  <c r="I41" i="31" s="1"/>
  <c r="N40" i="31"/>
  <c r="L40" i="31"/>
  <c r="J40" i="31"/>
  <c r="F40" i="31"/>
  <c r="F44" i="31" s="1"/>
  <c r="C40" i="31"/>
  <c r="L39" i="31"/>
  <c r="L44" i="31" s="1"/>
  <c r="J39" i="31"/>
  <c r="F39" i="31"/>
  <c r="C39" i="31"/>
  <c r="I39" i="31" s="1"/>
  <c r="Q38" i="31"/>
  <c r="O38" i="31"/>
  <c r="S38" i="31" s="1"/>
  <c r="N38" i="31"/>
  <c r="M38" i="31"/>
  <c r="K38" i="31"/>
  <c r="I38" i="31"/>
  <c r="Q37" i="31"/>
  <c r="O37" i="31"/>
  <c r="N37" i="31"/>
  <c r="M37" i="31"/>
  <c r="K37" i="31"/>
  <c r="F37" i="29" s="1"/>
  <c r="I37" i="31"/>
  <c r="H37" i="31"/>
  <c r="G37" i="31"/>
  <c r="Q36" i="31"/>
  <c r="O36" i="31"/>
  <c r="N36" i="31"/>
  <c r="M36" i="31"/>
  <c r="G36" i="29" s="1"/>
  <c r="K36" i="31"/>
  <c r="I36" i="31"/>
  <c r="G36" i="31"/>
  <c r="H36" i="31" s="1"/>
  <c r="D36" i="29" s="1"/>
  <c r="Q35" i="31"/>
  <c r="O35" i="31"/>
  <c r="T35" i="31" s="1"/>
  <c r="AA35" i="31" s="1"/>
  <c r="N35" i="31"/>
  <c r="M35" i="31"/>
  <c r="G27" i="32" s="1"/>
  <c r="H27" i="32" s="1"/>
  <c r="K35" i="31"/>
  <c r="F27" i="32" s="1"/>
  <c r="I35" i="31"/>
  <c r="S34" i="31"/>
  <c r="Q34" i="31"/>
  <c r="O34" i="31"/>
  <c r="N34" i="31"/>
  <c r="M34" i="31"/>
  <c r="G20" i="32" s="1"/>
  <c r="K34" i="31"/>
  <c r="F34" i="29" s="1"/>
  <c r="H34" i="29" s="1"/>
  <c r="I34" i="31"/>
  <c r="Q33" i="31"/>
  <c r="T33" i="31" s="1"/>
  <c r="AA33" i="31" s="1"/>
  <c r="O33" i="31"/>
  <c r="N33" i="31"/>
  <c r="M33" i="31"/>
  <c r="G33" i="29" s="1"/>
  <c r="H33" i="29" s="1"/>
  <c r="K33" i="31"/>
  <c r="F23" i="32" s="1"/>
  <c r="I33" i="31"/>
  <c r="G33" i="31"/>
  <c r="H33" i="31" s="1"/>
  <c r="T32" i="31"/>
  <c r="AA32" i="31" s="1"/>
  <c r="Q32" i="31"/>
  <c r="O32" i="31"/>
  <c r="S32" i="31" s="1"/>
  <c r="N32" i="31"/>
  <c r="M32" i="31"/>
  <c r="G28" i="32" s="1"/>
  <c r="K32" i="31"/>
  <c r="I32" i="31"/>
  <c r="D28" i="32"/>
  <c r="K28" i="32" s="1"/>
  <c r="G32" i="31"/>
  <c r="Q31" i="31"/>
  <c r="T31" i="31" s="1"/>
  <c r="AA31" i="31" s="1"/>
  <c r="O31" i="31"/>
  <c r="N31" i="31"/>
  <c r="M31" i="31"/>
  <c r="K31" i="31"/>
  <c r="F26" i="32" s="1"/>
  <c r="I31" i="31"/>
  <c r="G31" i="31"/>
  <c r="H31" i="31" s="1"/>
  <c r="T30" i="31"/>
  <c r="AA30" i="31" s="1"/>
  <c r="Q30" i="31"/>
  <c r="S30" i="31" s="1"/>
  <c r="O30" i="31"/>
  <c r="N30" i="31"/>
  <c r="M30" i="31"/>
  <c r="G21" i="32" s="1"/>
  <c r="K30" i="31"/>
  <c r="I30" i="31"/>
  <c r="H30" i="31"/>
  <c r="D21" i="32" s="1"/>
  <c r="G30" i="31"/>
  <c r="Q29" i="31"/>
  <c r="O29" i="31"/>
  <c r="N29" i="31"/>
  <c r="M29" i="31"/>
  <c r="K29" i="31"/>
  <c r="F6" i="32" s="1"/>
  <c r="I29" i="31"/>
  <c r="G29" i="31"/>
  <c r="H29" i="31" s="1"/>
  <c r="T28" i="31"/>
  <c r="AA28" i="31" s="1"/>
  <c r="Q28" i="31"/>
  <c r="O28" i="31"/>
  <c r="S28" i="31" s="1"/>
  <c r="N28" i="31"/>
  <c r="M28" i="31"/>
  <c r="G7" i="32" s="1"/>
  <c r="K28" i="31"/>
  <c r="I28" i="31"/>
  <c r="H28" i="31"/>
  <c r="D7" i="32" s="1"/>
  <c r="G28" i="31"/>
  <c r="Q27" i="31"/>
  <c r="O27" i="31"/>
  <c r="N27" i="31"/>
  <c r="M27" i="31"/>
  <c r="K27" i="31"/>
  <c r="F24" i="32" s="1"/>
  <c r="I27" i="31"/>
  <c r="G27" i="31"/>
  <c r="T26" i="31"/>
  <c r="AA26" i="31" s="1"/>
  <c r="Q26" i="31"/>
  <c r="S26" i="31" s="1"/>
  <c r="O26" i="31"/>
  <c r="N26" i="31"/>
  <c r="M26" i="31"/>
  <c r="G14" i="32" s="1"/>
  <c r="K26" i="31"/>
  <c r="F26" i="29" s="1"/>
  <c r="I26" i="31"/>
  <c r="H26" i="31"/>
  <c r="D14" i="32" s="1"/>
  <c r="K14" i="32" s="1"/>
  <c r="G26" i="31"/>
  <c r="Q25" i="31"/>
  <c r="O25" i="31"/>
  <c r="N25" i="31"/>
  <c r="M25" i="31"/>
  <c r="K25" i="31"/>
  <c r="F19" i="32" s="1"/>
  <c r="I25" i="31"/>
  <c r="G25" i="31"/>
  <c r="H25" i="31" s="1"/>
  <c r="T24" i="31"/>
  <c r="AA24" i="31" s="1"/>
  <c r="Q24" i="31"/>
  <c r="O24" i="31"/>
  <c r="S24" i="31" s="1"/>
  <c r="N24" i="31"/>
  <c r="M24" i="31"/>
  <c r="G16" i="32" s="1"/>
  <c r="K24" i="31"/>
  <c r="F24" i="29" s="1"/>
  <c r="I24" i="31"/>
  <c r="H24" i="31"/>
  <c r="D16" i="32" s="1"/>
  <c r="G24" i="31"/>
  <c r="Q23" i="31"/>
  <c r="T23" i="31" s="1"/>
  <c r="AA23" i="31" s="1"/>
  <c r="O23" i="31"/>
  <c r="N23" i="31"/>
  <c r="M23" i="31"/>
  <c r="K23" i="31"/>
  <c r="F5" i="32" s="1"/>
  <c r="I23" i="31"/>
  <c r="G23" i="31"/>
  <c r="H23" i="31" s="1"/>
  <c r="T22" i="31"/>
  <c r="AA22" i="31" s="1"/>
  <c r="Q22" i="31"/>
  <c r="S22" i="31" s="1"/>
  <c r="O22" i="31"/>
  <c r="N22" i="31"/>
  <c r="M22" i="31"/>
  <c r="G9" i="32" s="1"/>
  <c r="K22" i="31"/>
  <c r="I22" i="31"/>
  <c r="H22" i="31"/>
  <c r="D9" i="32" s="1"/>
  <c r="G22" i="31"/>
  <c r="Q21" i="31"/>
  <c r="O21" i="31"/>
  <c r="N21" i="31"/>
  <c r="M21" i="31"/>
  <c r="K21" i="31"/>
  <c r="F13" i="32" s="1"/>
  <c r="I21" i="31"/>
  <c r="G21" i="31"/>
  <c r="H21" i="31" s="1"/>
  <c r="T20" i="31"/>
  <c r="AA20" i="31" s="1"/>
  <c r="Q20" i="31"/>
  <c r="O20" i="31"/>
  <c r="S20" i="31" s="1"/>
  <c r="N20" i="31"/>
  <c r="M20" i="31"/>
  <c r="G20" i="29" s="1"/>
  <c r="K20" i="31"/>
  <c r="I20" i="31"/>
  <c r="H20" i="31"/>
  <c r="D20" i="29" s="1"/>
  <c r="G20" i="31"/>
  <c r="Q19" i="31"/>
  <c r="T19" i="31" s="1"/>
  <c r="AA19" i="31" s="1"/>
  <c r="O19" i="31"/>
  <c r="N19" i="31"/>
  <c r="M19" i="31"/>
  <c r="K19" i="31"/>
  <c r="F19" i="29" s="1"/>
  <c r="I19" i="31"/>
  <c r="G19" i="31"/>
  <c r="H19" i="31" s="1"/>
  <c r="T18" i="31"/>
  <c r="AA18" i="31" s="1"/>
  <c r="Q18" i="31"/>
  <c r="S18" i="31" s="1"/>
  <c r="O18" i="31"/>
  <c r="N18" i="31"/>
  <c r="M18" i="31"/>
  <c r="G22" i="32" s="1"/>
  <c r="K18" i="31"/>
  <c r="F18" i="29" s="1"/>
  <c r="I18" i="31"/>
  <c r="H18" i="31"/>
  <c r="D22" i="32" s="1"/>
  <c r="K22" i="32" s="1"/>
  <c r="G18" i="31"/>
  <c r="Q17" i="31"/>
  <c r="O17" i="31"/>
  <c r="N17" i="31"/>
  <c r="M17" i="31"/>
  <c r="G17" i="29" s="1"/>
  <c r="K17" i="31"/>
  <c r="F17" i="32" s="1"/>
  <c r="I17" i="31"/>
  <c r="G17" i="31"/>
  <c r="H17" i="31" s="1"/>
  <c r="T16" i="31"/>
  <c r="AA16" i="31" s="1"/>
  <c r="Q16" i="31"/>
  <c r="O16" i="31"/>
  <c r="S16" i="31" s="1"/>
  <c r="N16" i="31"/>
  <c r="M16" i="31"/>
  <c r="G34" i="32" s="1"/>
  <c r="K16" i="31"/>
  <c r="I16" i="31"/>
  <c r="H16" i="31"/>
  <c r="D34" i="32" s="1"/>
  <c r="G16" i="31"/>
  <c r="Q15" i="31"/>
  <c r="T15" i="31" s="1"/>
  <c r="AA15" i="31" s="1"/>
  <c r="O15" i="31"/>
  <c r="N15" i="31"/>
  <c r="M15" i="31"/>
  <c r="K15" i="31"/>
  <c r="F12" i="32" s="1"/>
  <c r="I15" i="31"/>
  <c r="G15" i="31"/>
  <c r="H15" i="31" s="1"/>
  <c r="T14" i="31"/>
  <c r="AA14" i="31" s="1"/>
  <c r="Q14" i="31"/>
  <c r="S14" i="31" s="1"/>
  <c r="O14" i="31"/>
  <c r="N14" i="31"/>
  <c r="M14" i="31"/>
  <c r="G18" i="32" s="1"/>
  <c r="K14" i="31"/>
  <c r="I14" i="31"/>
  <c r="H14" i="31"/>
  <c r="D18" i="32" s="1"/>
  <c r="G14" i="31"/>
  <c r="Q13" i="31"/>
  <c r="O13" i="31"/>
  <c r="N13" i="31"/>
  <c r="M13" i="31"/>
  <c r="K13" i="31"/>
  <c r="F29" i="32" s="1"/>
  <c r="I13" i="31"/>
  <c r="G13" i="31"/>
  <c r="H13" i="31" s="1"/>
  <c r="T12" i="31"/>
  <c r="AA12" i="31" s="1"/>
  <c r="Q12" i="31"/>
  <c r="O12" i="31"/>
  <c r="S12" i="31" s="1"/>
  <c r="N12" i="31"/>
  <c r="M12" i="31"/>
  <c r="G36" i="32" s="1"/>
  <c r="K12" i="31"/>
  <c r="I12" i="31"/>
  <c r="H12" i="31"/>
  <c r="D36" i="32" s="1"/>
  <c r="K36" i="32" s="1"/>
  <c r="G12" i="31"/>
  <c r="Q11" i="31"/>
  <c r="T11" i="31" s="1"/>
  <c r="AA11" i="31" s="1"/>
  <c r="O11" i="31"/>
  <c r="N11" i="31"/>
  <c r="M11" i="31"/>
  <c r="K11" i="31"/>
  <c r="F11" i="29" s="1"/>
  <c r="I11" i="31"/>
  <c r="G11" i="31"/>
  <c r="H11" i="31" s="1"/>
  <c r="T10" i="31"/>
  <c r="AA10" i="31" s="1"/>
  <c r="Q10" i="31"/>
  <c r="S10" i="31" s="1"/>
  <c r="O10" i="31"/>
  <c r="N10" i="31"/>
  <c r="M10" i="31"/>
  <c r="G37" i="32" s="1"/>
  <c r="K10" i="31"/>
  <c r="I10" i="31"/>
  <c r="H10" i="31"/>
  <c r="D10" i="29" s="1"/>
  <c r="G10" i="31"/>
  <c r="Q9" i="31"/>
  <c r="O9" i="31"/>
  <c r="N9" i="31"/>
  <c r="M9" i="31"/>
  <c r="G9" i="29" s="1"/>
  <c r="K9" i="31"/>
  <c r="F25" i="32" s="1"/>
  <c r="I9" i="31"/>
  <c r="G9" i="31"/>
  <c r="H9" i="31" s="1"/>
  <c r="T8" i="31"/>
  <c r="Q8" i="31"/>
  <c r="O8" i="31"/>
  <c r="O40" i="31" s="1"/>
  <c r="N8" i="31"/>
  <c r="M8" i="31"/>
  <c r="G8" i="29" s="1"/>
  <c r="K8" i="31"/>
  <c r="K40" i="31" s="1"/>
  <c r="I8" i="31"/>
  <c r="H8" i="31"/>
  <c r="G8" i="31"/>
  <c r="G40" i="31" s="1"/>
  <c r="Q7" i="31"/>
  <c r="T7" i="31" s="1"/>
  <c r="AA7" i="31" s="1"/>
  <c r="O7" i="31"/>
  <c r="N7" i="31"/>
  <c r="M7" i="31"/>
  <c r="K7" i="31"/>
  <c r="F10" i="32" s="1"/>
  <c r="I7" i="31"/>
  <c r="G7" i="31"/>
  <c r="H7" i="31" s="1"/>
  <c r="T6" i="31"/>
  <c r="AA6" i="31" s="1"/>
  <c r="Q6" i="31"/>
  <c r="S6" i="31" s="1"/>
  <c r="O6" i="31"/>
  <c r="N6" i="31"/>
  <c r="M6" i="31"/>
  <c r="G38" i="32" s="1"/>
  <c r="K6" i="31"/>
  <c r="F6" i="29" s="1"/>
  <c r="I6" i="31"/>
  <c r="H6" i="31"/>
  <c r="D38" i="32" s="1"/>
  <c r="K38" i="32" s="1"/>
  <c r="G6" i="31"/>
  <c r="Q5" i="31"/>
  <c r="O5" i="31"/>
  <c r="N5" i="31"/>
  <c r="M5" i="31"/>
  <c r="K5" i="31"/>
  <c r="I5" i="31"/>
  <c r="G5" i="31"/>
  <c r="D25" i="32" l="1"/>
  <c r="D9" i="29"/>
  <c r="D32" i="32"/>
  <c r="D11" i="29"/>
  <c r="D13" i="29"/>
  <c r="D29" i="32"/>
  <c r="D12" i="32"/>
  <c r="D15" i="29"/>
  <c r="D17" i="32"/>
  <c r="D17" i="29"/>
  <c r="D30" i="32"/>
  <c r="D19" i="29"/>
  <c r="K20" i="29"/>
  <c r="D21" i="29"/>
  <c r="D13" i="32"/>
  <c r="D23" i="29"/>
  <c r="D5" i="32"/>
  <c r="D25" i="29"/>
  <c r="D19" i="32"/>
  <c r="K7" i="32"/>
  <c r="D6" i="32"/>
  <c r="D29" i="29"/>
  <c r="K21" i="32"/>
  <c r="D26" i="32"/>
  <c r="D31" i="29"/>
  <c r="D33" i="29"/>
  <c r="D23" i="32"/>
  <c r="K36" i="29"/>
  <c r="D10" i="32"/>
  <c r="D7" i="29"/>
  <c r="P23" i="31"/>
  <c r="P25" i="31"/>
  <c r="P31" i="31"/>
  <c r="O39" i="31"/>
  <c r="P40" i="31" s="1"/>
  <c r="S5" i="31"/>
  <c r="G10" i="32"/>
  <c r="H10" i="32" s="1"/>
  <c r="G7" i="29"/>
  <c r="D11" i="32"/>
  <c r="H40" i="31"/>
  <c r="S9" i="31"/>
  <c r="F37" i="32"/>
  <c r="F10" i="29"/>
  <c r="G32" i="32"/>
  <c r="G11" i="29"/>
  <c r="H11" i="29" s="1"/>
  <c r="S13" i="31"/>
  <c r="F18" i="32"/>
  <c r="F14" i="29"/>
  <c r="G12" i="32"/>
  <c r="H12" i="32" s="1"/>
  <c r="G15" i="29"/>
  <c r="K34" i="32"/>
  <c r="S17" i="31"/>
  <c r="G30" i="32"/>
  <c r="G19" i="29"/>
  <c r="H19" i="29" s="1"/>
  <c r="S21" i="31"/>
  <c r="F9" i="32"/>
  <c r="H9" i="32" s="1"/>
  <c r="F22" i="29"/>
  <c r="G5" i="32"/>
  <c r="G23" i="29"/>
  <c r="K16" i="32"/>
  <c r="S25" i="31"/>
  <c r="G24" i="32"/>
  <c r="H24" i="32" s="1"/>
  <c r="G27" i="29"/>
  <c r="M41" i="31"/>
  <c r="Q41" i="31"/>
  <c r="S29" i="31"/>
  <c r="F21" i="32"/>
  <c r="F30" i="29"/>
  <c r="G26" i="32"/>
  <c r="H26" i="32" s="1"/>
  <c r="G31" i="29"/>
  <c r="P33" i="31"/>
  <c r="S35" i="31"/>
  <c r="T37" i="31"/>
  <c r="AA37" i="31" s="1"/>
  <c r="S37" i="31"/>
  <c r="N39" i="31"/>
  <c r="K41" i="31"/>
  <c r="D6" i="29"/>
  <c r="F7" i="29"/>
  <c r="D14" i="29"/>
  <c r="F15" i="29"/>
  <c r="G16" i="29"/>
  <c r="D22" i="29"/>
  <c r="F23" i="29"/>
  <c r="G24" i="29"/>
  <c r="H24" i="29" s="1"/>
  <c r="D30" i="29"/>
  <c r="F31" i="29"/>
  <c r="G32" i="29"/>
  <c r="F14" i="32"/>
  <c r="D15" i="32"/>
  <c r="F16" i="32"/>
  <c r="G17" i="32"/>
  <c r="H17" i="32" s="1"/>
  <c r="F30" i="32"/>
  <c r="D31" i="32"/>
  <c r="F32" i="32"/>
  <c r="O41" i="27"/>
  <c r="F35" i="32"/>
  <c r="K39" i="31"/>
  <c r="P5" i="31"/>
  <c r="T5" i="31"/>
  <c r="S8" i="31"/>
  <c r="T9" i="31"/>
  <c r="AA9" i="31" s="1"/>
  <c r="H37" i="32"/>
  <c r="T13" i="31"/>
  <c r="AA13" i="31" s="1"/>
  <c r="H18" i="32"/>
  <c r="T17" i="31"/>
  <c r="AA17" i="31" s="1"/>
  <c r="R19" i="31"/>
  <c r="T21" i="31"/>
  <c r="AA21" i="31" s="1"/>
  <c r="T25" i="31"/>
  <c r="AA25" i="31" s="1"/>
  <c r="H14" i="32"/>
  <c r="H27" i="31"/>
  <c r="T29" i="31"/>
  <c r="AA29" i="31" s="1"/>
  <c r="H21" i="32"/>
  <c r="F31" i="32"/>
  <c r="F36" i="29"/>
  <c r="H36" i="29" s="1"/>
  <c r="G8" i="32"/>
  <c r="H8" i="32" s="1"/>
  <c r="G37" i="29"/>
  <c r="H37" i="29" s="1"/>
  <c r="T38" i="31"/>
  <c r="AA38" i="31" s="1"/>
  <c r="P38" i="31"/>
  <c r="C44" i="31"/>
  <c r="D42" i="31"/>
  <c r="Q39" i="31"/>
  <c r="R17" i="31" s="1"/>
  <c r="I40" i="31"/>
  <c r="N41" i="31"/>
  <c r="J44" i="31"/>
  <c r="F5" i="29"/>
  <c r="G6" i="29"/>
  <c r="H6" i="29" s="1"/>
  <c r="D12" i="29"/>
  <c r="F13" i="29"/>
  <c r="G14" i="29"/>
  <c r="H14" i="29" s="1"/>
  <c r="F21" i="29"/>
  <c r="G22" i="29"/>
  <c r="H22" i="29" s="1"/>
  <c r="D28" i="29"/>
  <c r="F29" i="29"/>
  <c r="G30" i="29"/>
  <c r="H30" i="29" s="1"/>
  <c r="G15" i="32"/>
  <c r="G31" i="32"/>
  <c r="H31" i="32" s="1"/>
  <c r="D37" i="32"/>
  <c r="G5" i="26"/>
  <c r="M39" i="27"/>
  <c r="G37" i="28"/>
  <c r="H37" i="28" s="1"/>
  <c r="D6" i="28"/>
  <c r="D21" i="26"/>
  <c r="D5" i="28"/>
  <c r="D29" i="26"/>
  <c r="D37" i="26"/>
  <c r="D8" i="28"/>
  <c r="G35" i="32"/>
  <c r="H35" i="32" s="1"/>
  <c r="G5" i="29"/>
  <c r="S7" i="31"/>
  <c r="F11" i="32"/>
  <c r="F8" i="29"/>
  <c r="H8" i="29" s="1"/>
  <c r="T40" i="31"/>
  <c r="AA40" i="31" s="1"/>
  <c r="S11" i="31"/>
  <c r="F12" i="29"/>
  <c r="F36" i="32"/>
  <c r="G29" i="32"/>
  <c r="H29" i="32" s="1"/>
  <c r="G13" i="29"/>
  <c r="H13" i="29" s="1"/>
  <c r="K18" i="32"/>
  <c r="S15" i="31"/>
  <c r="F34" i="32"/>
  <c r="F16" i="29"/>
  <c r="S19" i="31"/>
  <c r="F15" i="32"/>
  <c r="F20" i="29"/>
  <c r="H20" i="29" s="1"/>
  <c r="G13" i="32"/>
  <c r="H13" i="32" s="1"/>
  <c r="G21" i="29"/>
  <c r="H21" i="29" s="1"/>
  <c r="K9" i="32"/>
  <c r="S23" i="31"/>
  <c r="G19" i="32"/>
  <c r="H19" i="32" s="1"/>
  <c r="G25" i="29"/>
  <c r="S27" i="31"/>
  <c r="F7" i="32"/>
  <c r="H7" i="32" s="1"/>
  <c r="F28" i="29"/>
  <c r="G6" i="32"/>
  <c r="H6" i="32" s="1"/>
  <c r="G29" i="29"/>
  <c r="H29" i="29" s="1"/>
  <c r="S31" i="31"/>
  <c r="F32" i="29"/>
  <c r="F28" i="32"/>
  <c r="S36" i="31"/>
  <c r="R36" i="31"/>
  <c r="D8" i="32"/>
  <c r="D37" i="29"/>
  <c r="O41" i="31"/>
  <c r="P41" i="31" s="1"/>
  <c r="G38" i="31"/>
  <c r="H38" i="31" s="1"/>
  <c r="G34" i="31"/>
  <c r="H34" i="31" s="1"/>
  <c r="G35" i="31"/>
  <c r="H35" i="31" s="1"/>
  <c r="G12" i="29"/>
  <c r="H12" i="29" s="1"/>
  <c r="D18" i="29"/>
  <c r="D26" i="29"/>
  <c r="F27" i="29"/>
  <c r="G28" i="29"/>
  <c r="H28" i="29" s="1"/>
  <c r="F35" i="29"/>
  <c r="F22" i="32"/>
  <c r="H22" i="32" s="1"/>
  <c r="G25" i="32"/>
  <c r="H25" i="32" s="1"/>
  <c r="F38" i="32"/>
  <c r="H38" i="32" s="1"/>
  <c r="H5" i="27"/>
  <c r="S6" i="27"/>
  <c r="D27" i="28"/>
  <c r="D13" i="26"/>
  <c r="H5" i="31"/>
  <c r="G11" i="32"/>
  <c r="H11" i="32" s="1"/>
  <c r="M40" i="31"/>
  <c r="Q40" i="31"/>
  <c r="AA8" i="31"/>
  <c r="H36" i="32"/>
  <c r="H34" i="32"/>
  <c r="F40" i="32"/>
  <c r="H16" i="32"/>
  <c r="T27" i="31"/>
  <c r="H28" i="32"/>
  <c r="S33" i="31"/>
  <c r="T34" i="31"/>
  <c r="AA34" i="31" s="1"/>
  <c r="P34" i="31"/>
  <c r="R35" i="31"/>
  <c r="T36" i="31"/>
  <c r="AA36" i="31" s="1"/>
  <c r="P37" i="31"/>
  <c r="M39" i="31"/>
  <c r="D8" i="29"/>
  <c r="F9" i="29"/>
  <c r="H9" i="29" s="1"/>
  <c r="G10" i="29"/>
  <c r="H10" i="29" s="1"/>
  <c r="D16" i="29"/>
  <c r="F17" i="29"/>
  <c r="H17" i="29" s="1"/>
  <c r="G18" i="29"/>
  <c r="H18" i="29" s="1"/>
  <c r="D24" i="29"/>
  <c r="F25" i="29"/>
  <c r="G26" i="29"/>
  <c r="H26" i="29" s="1"/>
  <c r="D32" i="29"/>
  <c r="G23" i="32"/>
  <c r="H23" i="32" s="1"/>
  <c r="H8" i="27"/>
  <c r="T5" i="27"/>
  <c r="S5" i="27"/>
  <c r="F13" i="28"/>
  <c r="F7" i="26"/>
  <c r="G11" i="28"/>
  <c r="M40" i="27"/>
  <c r="Q40" i="27"/>
  <c r="S8" i="27"/>
  <c r="D25" i="28"/>
  <c r="D9" i="26"/>
  <c r="S11" i="27"/>
  <c r="T13" i="27"/>
  <c r="AA13" i="27" s="1"/>
  <c r="S13" i="27"/>
  <c r="F14" i="28"/>
  <c r="F15" i="26"/>
  <c r="S16" i="27"/>
  <c r="K21" i="28"/>
  <c r="S19" i="27"/>
  <c r="T21" i="27"/>
  <c r="AA21" i="27" s="1"/>
  <c r="S21" i="27"/>
  <c r="F9" i="28"/>
  <c r="F23" i="26"/>
  <c r="G12" i="28"/>
  <c r="G24" i="26"/>
  <c r="S24" i="27"/>
  <c r="R24" i="27"/>
  <c r="S27" i="27"/>
  <c r="T29" i="27"/>
  <c r="AA29" i="27" s="1"/>
  <c r="S29" i="27"/>
  <c r="F26" i="28"/>
  <c r="F31" i="26"/>
  <c r="G30" i="28"/>
  <c r="G32" i="26"/>
  <c r="S32" i="27"/>
  <c r="R32" i="27"/>
  <c r="S35" i="27"/>
  <c r="T37" i="27"/>
  <c r="AA37" i="27" s="1"/>
  <c r="S37" i="27"/>
  <c r="N39" i="27"/>
  <c r="K41" i="27"/>
  <c r="T11" i="27"/>
  <c r="AA11" i="27" s="1"/>
  <c r="F36" i="28"/>
  <c r="F12" i="26"/>
  <c r="G13" i="26"/>
  <c r="H13" i="26" s="1"/>
  <c r="G27" i="28"/>
  <c r="H27" i="28" s="1"/>
  <c r="T19" i="27"/>
  <c r="AA19" i="27" s="1"/>
  <c r="F17" i="28"/>
  <c r="F20" i="26"/>
  <c r="G6" i="28"/>
  <c r="G21" i="26"/>
  <c r="H21" i="26" s="1"/>
  <c r="T22" i="27"/>
  <c r="AA22" i="27" s="1"/>
  <c r="R23" i="27"/>
  <c r="K12" i="28"/>
  <c r="T27" i="27"/>
  <c r="G29" i="26"/>
  <c r="H29" i="26" s="1"/>
  <c r="G5" i="28"/>
  <c r="T30" i="27"/>
  <c r="AA30" i="27" s="1"/>
  <c r="K30" i="28"/>
  <c r="T35" i="27"/>
  <c r="AA35" i="27" s="1"/>
  <c r="F31" i="28"/>
  <c r="F36" i="26"/>
  <c r="G8" i="28"/>
  <c r="G37" i="26"/>
  <c r="C44" i="27"/>
  <c r="D42" i="27"/>
  <c r="Q39" i="27"/>
  <c r="I40" i="27"/>
  <c r="H35" i="28"/>
  <c r="N31" i="24"/>
  <c r="U31" i="24" s="1"/>
  <c r="M31" i="24"/>
  <c r="F33" i="32"/>
  <c r="H33" i="32" s="1"/>
  <c r="F38" i="29"/>
  <c r="H38" i="29" s="1"/>
  <c r="G35" i="29"/>
  <c r="H35" i="29" s="1"/>
  <c r="F20" i="32"/>
  <c r="F39" i="32" s="1"/>
  <c r="F41" i="32" s="1"/>
  <c r="T6" i="27"/>
  <c r="AA6" i="27" s="1"/>
  <c r="S7" i="27"/>
  <c r="AA8" i="27"/>
  <c r="T9" i="27"/>
  <c r="AA9" i="27" s="1"/>
  <c r="S9" i="27"/>
  <c r="F35" i="28"/>
  <c r="F11" i="26"/>
  <c r="G36" i="28"/>
  <c r="H36" i="28" s="1"/>
  <c r="G12" i="26"/>
  <c r="H12" i="26" s="1"/>
  <c r="S12" i="27"/>
  <c r="R12" i="27"/>
  <c r="T14" i="27"/>
  <c r="AA14" i="27" s="1"/>
  <c r="S15" i="27"/>
  <c r="T17" i="27"/>
  <c r="AA17" i="27" s="1"/>
  <c r="S17" i="27"/>
  <c r="F29" i="28"/>
  <c r="H29" i="28" s="1"/>
  <c r="F19" i="26"/>
  <c r="G17" i="28"/>
  <c r="H17" i="28" s="1"/>
  <c r="G20" i="26"/>
  <c r="H20" i="26" s="1"/>
  <c r="S20" i="27"/>
  <c r="R20" i="27"/>
  <c r="T25" i="27"/>
  <c r="AA25" i="27" s="1"/>
  <c r="S25" i="27"/>
  <c r="F24" i="28"/>
  <c r="F27" i="26"/>
  <c r="G7" i="28"/>
  <c r="G28" i="26"/>
  <c r="H28" i="26" s="1"/>
  <c r="S28" i="27"/>
  <c r="R28" i="27"/>
  <c r="T33" i="27"/>
  <c r="AA33" i="27" s="1"/>
  <c r="S33" i="27"/>
  <c r="F28" i="28"/>
  <c r="F35" i="26"/>
  <c r="H36" i="26"/>
  <c r="S36" i="27"/>
  <c r="R36" i="27"/>
  <c r="T38" i="27"/>
  <c r="AA38" i="27" s="1"/>
  <c r="L44" i="27"/>
  <c r="G38" i="27"/>
  <c r="H38" i="27" s="1"/>
  <c r="G34" i="27"/>
  <c r="H34" i="27" s="1"/>
  <c r="G30" i="27"/>
  <c r="H30" i="27" s="1"/>
  <c r="G26" i="27"/>
  <c r="H26" i="27" s="1"/>
  <c r="G22" i="27"/>
  <c r="H22" i="27" s="1"/>
  <c r="G18" i="27"/>
  <c r="H18" i="27" s="1"/>
  <c r="G14" i="27"/>
  <c r="H14" i="27" s="1"/>
  <c r="G10" i="27"/>
  <c r="H10" i="27" s="1"/>
  <c r="G6" i="27"/>
  <c r="H6" i="27" s="1"/>
  <c r="G35" i="27"/>
  <c r="H35" i="27" s="1"/>
  <c r="G31" i="27"/>
  <c r="H31" i="27" s="1"/>
  <c r="G27" i="27"/>
  <c r="G23" i="27"/>
  <c r="H23" i="27" s="1"/>
  <c r="G19" i="27"/>
  <c r="H19" i="27" s="1"/>
  <c r="G15" i="27"/>
  <c r="H15" i="27" s="1"/>
  <c r="G11" i="27"/>
  <c r="H11" i="27" s="1"/>
  <c r="G7" i="27"/>
  <c r="H7" i="27" s="1"/>
  <c r="D17" i="26"/>
  <c r="D25" i="26"/>
  <c r="D33" i="26"/>
  <c r="G33" i="28"/>
  <c r="C44" i="21"/>
  <c r="D42" i="21"/>
  <c r="I39" i="21"/>
  <c r="H20" i="32"/>
  <c r="O39" i="27"/>
  <c r="P14" i="27" s="1"/>
  <c r="F8" i="26"/>
  <c r="F11" i="28"/>
  <c r="G25" i="28"/>
  <c r="H25" i="28" s="1"/>
  <c r="G9" i="26"/>
  <c r="H9" i="26" s="1"/>
  <c r="R9" i="27"/>
  <c r="H11" i="26"/>
  <c r="D36" i="28"/>
  <c r="D12" i="26"/>
  <c r="T12" i="27"/>
  <c r="AA12" i="27" s="1"/>
  <c r="F33" i="28"/>
  <c r="F16" i="26"/>
  <c r="H16" i="26" s="1"/>
  <c r="R17" i="27"/>
  <c r="H19" i="26"/>
  <c r="T20" i="27"/>
  <c r="AA20" i="27" s="1"/>
  <c r="F12" i="28"/>
  <c r="F24" i="26"/>
  <c r="G20" i="28"/>
  <c r="H20" i="28" s="1"/>
  <c r="G25" i="26"/>
  <c r="H25" i="26" s="1"/>
  <c r="R25" i="27"/>
  <c r="T26" i="27"/>
  <c r="AA26" i="27" s="1"/>
  <c r="R27" i="27"/>
  <c r="K7" i="28"/>
  <c r="T28" i="27"/>
  <c r="AA28" i="27" s="1"/>
  <c r="F30" i="28"/>
  <c r="F32" i="26"/>
  <c r="G23" i="28"/>
  <c r="H23" i="28" s="1"/>
  <c r="G33" i="26"/>
  <c r="R33" i="27"/>
  <c r="T34" i="27"/>
  <c r="AA34" i="27" s="1"/>
  <c r="R35" i="27"/>
  <c r="D31" i="28"/>
  <c r="D36" i="26"/>
  <c r="T36" i="27"/>
  <c r="AA36" i="27" s="1"/>
  <c r="O40" i="27"/>
  <c r="P40" i="27" s="1"/>
  <c r="F44" i="27"/>
  <c r="G8" i="26"/>
  <c r="D16" i="26"/>
  <c r="D24" i="26"/>
  <c r="D32" i="26"/>
  <c r="F7" i="28"/>
  <c r="F39" i="28" s="1"/>
  <c r="F41" i="28" s="1"/>
  <c r="G31" i="28"/>
  <c r="H31" i="28" s="1"/>
  <c r="F33" i="26"/>
  <c r="F34" i="26"/>
  <c r="T21" i="21"/>
  <c r="AA21" i="21" s="1"/>
  <c r="S21" i="21"/>
  <c r="T30" i="21"/>
  <c r="AA30" i="21" s="1"/>
  <c r="S30" i="21"/>
  <c r="H13" i="28"/>
  <c r="G14" i="28"/>
  <c r="H14" i="28" s="1"/>
  <c r="G15" i="26"/>
  <c r="H15" i="26" s="1"/>
  <c r="G23" i="26"/>
  <c r="H23" i="26" s="1"/>
  <c r="G9" i="28"/>
  <c r="H9" i="28" s="1"/>
  <c r="G24" i="28"/>
  <c r="H24" i="28" s="1"/>
  <c r="G27" i="26"/>
  <c r="G26" i="28"/>
  <c r="H26" i="28" s="1"/>
  <c r="G31" i="26"/>
  <c r="H31" i="26" s="1"/>
  <c r="G28" i="28"/>
  <c r="H28" i="28" s="1"/>
  <c r="G35" i="26"/>
  <c r="H35" i="26" s="1"/>
  <c r="K39" i="27"/>
  <c r="I41" i="27"/>
  <c r="M41" i="27"/>
  <c r="Q41" i="27"/>
  <c r="G7" i="26"/>
  <c r="H7" i="26" s="1"/>
  <c r="S15" i="21"/>
  <c r="T29" i="21"/>
  <c r="AA29" i="21" s="1"/>
  <c r="S29" i="21"/>
  <c r="Q41" i="21"/>
  <c r="V5" i="25"/>
  <c r="O18" i="25"/>
  <c r="V18" i="25" s="1"/>
  <c r="N18" i="25"/>
  <c r="H15" i="28"/>
  <c r="G22" i="28"/>
  <c r="H22" i="28" s="1"/>
  <c r="G18" i="26"/>
  <c r="H18" i="26" s="1"/>
  <c r="F40" i="28"/>
  <c r="G10" i="28"/>
  <c r="H10" i="28" s="1"/>
  <c r="G22" i="26"/>
  <c r="H22" i="26" s="1"/>
  <c r="G16" i="28"/>
  <c r="H16" i="28" s="1"/>
  <c r="G26" i="26"/>
  <c r="H26" i="26" s="1"/>
  <c r="G18" i="28"/>
  <c r="H18" i="28" s="1"/>
  <c r="G30" i="26"/>
  <c r="H30" i="26" s="1"/>
  <c r="G19" i="28"/>
  <c r="H19" i="28" s="1"/>
  <c r="G34" i="26"/>
  <c r="H34" i="26" s="1"/>
  <c r="F8" i="28"/>
  <c r="F37" i="26"/>
  <c r="G32" i="28"/>
  <c r="H32" i="28" s="1"/>
  <c r="G38" i="26"/>
  <c r="H38" i="26" s="1"/>
  <c r="F6" i="26"/>
  <c r="H6" i="26" s="1"/>
  <c r="F10" i="26"/>
  <c r="H10" i="26" s="1"/>
  <c r="Q39" i="21"/>
  <c r="T5" i="21"/>
  <c r="S5" i="21"/>
  <c r="R5" i="21"/>
  <c r="N19" i="24"/>
  <c r="U19" i="24" s="1"/>
  <c r="M19" i="24"/>
  <c r="T15" i="21"/>
  <c r="AA15" i="21" s="1"/>
  <c r="T17" i="21"/>
  <c r="AA17" i="21" s="1"/>
  <c r="S17" i="21"/>
  <c r="R17" i="21"/>
  <c r="O41" i="21"/>
  <c r="S33" i="21"/>
  <c r="N5" i="24"/>
  <c r="M5" i="24"/>
  <c r="M13" i="24"/>
  <c r="J13" i="24"/>
  <c r="M20" i="24"/>
  <c r="N20" i="24"/>
  <c r="U20" i="24" s="1"/>
  <c r="J25" i="24"/>
  <c r="N25" i="24"/>
  <c r="U25" i="24" s="1"/>
  <c r="M36" i="24"/>
  <c r="N36" i="24"/>
  <c r="U36" i="24" s="1"/>
  <c r="E41" i="24"/>
  <c r="I41" i="24"/>
  <c r="J41" i="24" s="1"/>
  <c r="T13" i="21"/>
  <c r="AA13" i="21" s="1"/>
  <c r="S13" i="21"/>
  <c r="R13" i="21"/>
  <c r="T27" i="21"/>
  <c r="R31" i="21"/>
  <c r="T31" i="21"/>
  <c r="AA31" i="21" s="1"/>
  <c r="S31" i="21"/>
  <c r="G37" i="21"/>
  <c r="G33" i="21"/>
  <c r="G29" i="21"/>
  <c r="G38" i="21"/>
  <c r="G31" i="21"/>
  <c r="G28" i="21"/>
  <c r="G25" i="21"/>
  <c r="G21" i="21"/>
  <c r="G17" i="21"/>
  <c r="G13" i="21"/>
  <c r="G9" i="21"/>
  <c r="G5" i="21"/>
  <c r="G34" i="21"/>
  <c r="G26" i="21"/>
  <c r="G22" i="21"/>
  <c r="G18" i="21"/>
  <c r="G14" i="21"/>
  <c r="G10" i="21"/>
  <c r="G40" i="21" s="1"/>
  <c r="G6" i="21"/>
  <c r="G36" i="21"/>
  <c r="G30" i="21"/>
  <c r="G27" i="21"/>
  <c r="G41" i="21" s="1"/>
  <c r="G23" i="21"/>
  <c r="G19" i="21"/>
  <c r="G15" i="21"/>
  <c r="G11" i="21"/>
  <c r="G7" i="21"/>
  <c r="N14" i="24"/>
  <c r="U14" i="24" s="1"/>
  <c r="J14" i="24"/>
  <c r="N21" i="24"/>
  <c r="U21" i="24" s="1"/>
  <c r="M21" i="24"/>
  <c r="M30" i="24"/>
  <c r="J30" i="24"/>
  <c r="N33" i="24"/>
  <c r="U33" i="24" s="1"/>
  <c r="M33" i="24"/>
  <c r="O39" i="21"/>
  <c r="P11" i="21" s="1"/>
  <c r="T7" i="21"/>
  <c r="AA7" i="21" s="1"/>
  <c r="AA8" i="21"/>
  <c r="T9" i="21"/>
  <c r="AA9" i="21" s="1"/>
  <c r="S9" i="21"/>
  <c r="R9" i="21"/>
  <c r="S11" i="21"/>
  <c r="P19" i="21"/>
  <c r="T23" i="21"/>
  <c r="AA23" i="21" s="1"/>
  <c r="T25" i="21"/>
  <c r="AA25" i="21" s="1"/>
  <c r="S25" i="21"/>
  <c r="R25" i="21"/>
  <c r="S27" i="21"/>
  <c r="S28" i="21"/>
  <c r="T28" i="21"/>
  <c r="AA28" i="21" s="1"/>
  <c r="R28" i="21"/>
  <c r="G32" i="21"/>
  <c r="N41" i="21"/>
  <c r="N13" i="24"/>
  <c r="U13" i="24" s="1"/>
  <c r="J15" i="24"/>
  <c r="M15" i="24"/>
  <c r="J27" i="24"/>
  <c r="M27" i="24"/>
  <c r="S6" i="21"/>
  <c r="Q40" i="21"/>
  <c r="S10" i="21"/>
  <c r="S14" i="21"/>
  <c r="S18" i="21"/>
  <c r="S22" i="21"/>
  <c r="S26" i="21"/>
  <c r="T33" i="21"/>
  <c r="AA33" i="21" s="1"/>
  <c r="R35" i="21"/>
  <c r="N40" i="21"/>
  <c r="M7" i="24"/>
  <c r="N8" i="24"/>
  <c r="M10" i="24"/>
  <c r="N15" i="24"/>
  <c r="U15" i="24" s="1"/>
  <c r="M23" i="24"/>
  <c r="N24" i="24"/>
  <c r="U24" i="24" s="1"/>
  <c r="N37" i="24"/>
  <c r="U37" i="24" s="1"/>
  <c r="J39" i="24"/>
  <c r="J38" i="24"/>
  <c r="J37" i="24"/>
  <c r="J36" i="24"/>
  <c r="O7" i="25"/>
  <c r="O39" i="25" s="1"/>
  <c r="N7" i="25"/>
  <c r="M7" i="25"/>
  <c r="N8" i="25"/>
  <c r="O8" i="25"/>
  <c r="V8" i="25" s="1"/>
  <c r="M8" i="25"/>
  <c r="M9" i="25"/>
  <c r="O9" i="25"/>
  <c r="V9" i="25" s="1"/>
  <c r="N9" i="25"/>
  <c r="K19" i="25"/>
  <c r="N19" i="25"/>
  <c r="M34" i="25"/>
  <c r="M32" i="25"/>
  <c r="M31" i="25"/>
  <c r="M18" i="25"/>
  <c r="M16" i="25"/>
  <c r="M15" i="25"/>
  <c r="M38" i="25"/>
  <c r="M22" i="25"/>
  <c r="M6" i="25"/>
  <c r="M39" i="25"/>
  <c r="M26" i="25"/>
  <c r="M10" i="25"/>
  <c r="S35" i="21"/>
  <c r="I40" i="21"/>
  <c r="O40" i="21"/>
  <c r="P40" i="21" s="1"/>
  <c r="J7" i="24"/>
  <c r="J8" i="24"/>
  <c r="J10" i="24"/>
  <c r="N11" i="24"/>
  <c r="U11" i="24" s="1"/>
  <c r="M17" i="24"/>
  <c r="J23" i="24"/>
  <c r="J24" i="24"/>
  <c r="M25" i="24"/>
  <c r="N26" i="24"/>
  <c r="U26" i="24" s="1"/>
  <c r="J26" i="24"/>
  <c r="J29" i="24"/>
  <c r="M32" i="24"/>
  <c r="N32" i="24"/>
  <c r="U32" i="24" s="1"/>
  <c r="M37" i="24"/>
  <c r="K39" i="24"/>
  <c r="L21" i="24" s="1"/>
  <c r="E39" i="24"/>
  <c r="O23" i="25"/>
  <c r="V23" i="25" s="1"/>
  <c r="N23" i="25"/>
  <c r="M23" i="25"/>
  <c r="N24" i="25"/>
  <c r="O24" i="25"/>
  <c r="V24" i="25" s="1"/>
  <c r="M24" i="25"/>
  <c r="M25" i="25"/>
  <c r="O25" i="25"/>
  <c r="V25" i="25" s="1"/>
  <c r="N25" i="25"/>
  <c r="N33" i="25"/>
  <c r="K33" i="25"/>
  <c r="L9" i="24"/>
  <c r="N35" i="24"/>
  <c r="U35" i="24" s="1"/>
  <c r="M35" i="24"/>
  <c r="L40" i="24"/>
  <c r="H41" i="24"/>
  <c r="K41" i="24"/>
  <c r="N17" i="25"/>
  <c r="K17" i="25"/>
  <c r="O34" i="25"/>
  <c r="V34" i="25" s="1"/>
  <c r="N27" i="24"/>
  <c r="L29" i="24"/>
  <c r="M5" i="25"/>
  <c r="N11" i="25"/>
  <c r="O12" i="25"/>
  <c r="V12" i="25" s="1"/>
  <c r="N14" i="25"/>
  <c r="O19" i="25"/>
  <c r="V19" i="25" s="1"/>
  <c r="M21" i="25"/>
  <c r="O29" i="25"/>
  <c r="V29" i="25" s="1"/>
  <c r="N30" i="25"/>
  <c r="O35" i="25"/>
  <c r="V35" i="25" s="1"/>
  <c r="M37" i="25"/>
  <c r="F40" i="25"/>
  <c r="L40" i="25"/>
  <c r="J35" i="24"/>
  <c r="I40" i="24"/>
  <c r="J40" i="24" s="1"/>
  <c r="N5" i="25"/>
  <c r="K14" i="25"/>
  <c r="O15" i="25"/>
  <c r="V15" i="25" s="1"/>
  <c r="M17" i="25"/>
  <c r="M19" i="25"/>
  <c r="M20" i="25"/>
  <c r="N21" i="25"/>
  <c r="O31" i="25"/>
  <c r="V31" i="25" s="1"/>
  <c r="M33" i="25"/>
  <c r="M35" i="25"/>
  <c r="M36" i="25"/>
  <c r="N37" i="25"/>
  <c r="E41" i="25"/>
  <c r="I39" i="25"/>
  <c r="M13" i="25"/>
  <c r="K23" i="25"/>
  <c r="M29" i="25"/>
  <c r="N35" i="25"/>
  <c r="O36" i="25"/>
  <c r="V36" i="25" s="1"/>
  <c r="O37" i="25"/>
  <c r="V37" i="25" s="1"/>
  <c r="F39" i="25"/>
  <c r="J39" i="25"/>
  <c r="K18" i="25" s="1"/>
  <c r="V39" i="25" l="1"/>
  <c r="K27" i="25"/>
  <c r="K15" i="25"/>
  <c r="L41" i="24"/>
  <c r="M41" i="24"/>
  <c r="K40" i="25"/>
  <c r="L32" i="24"/>
  <c r="L13" i="24"/>
  <c r="N40" i="24"/>
  <c r="U40" i="24" s="1"/>
  <c r="U8" i="24"/>
  <c r="L33" i="24"/>
  <c r="P23" i="21"/>
  <c r="P7" i="21"/>
  <c r="L20" i="24"/>
  <c r="R37" i="21"/>
  <c r="R36" i="21"/>
  <c r="R30" i="21"/>
  <c r="R27" i="21"/>
  <c r="R23" i="21"/>
  <c r="R19" i="21"/>
  <c r="R15" i="21"/>
  <c r="R11" i="21"/>
  <c r="R7" i="21"/>
  <c r="Q44" i="21"/>
  <c r="R33" i="21"/>
  <c r="R32" i="21"/>
  <c r="R24" i="21"/>
  <c r="R20" i="21"/>
  <c r="R16" i="21"/>
  <c r="R12" i="21"/>
  <c r="R8" i="21"/>
  <c r="S39" i="21"/>
  <c r="R38" i="21"/>
  <c r="R18" i="21"/>
  <c r="R22" i="21"/>
  <c r="R6" i="21"/>
  <c r="R39" i="21"/>
  <c r="R26" i="21"/>
  <c r="R10" i="21"/>
  <c r="R14" i="21"/>
  <c r="R34" i="21"/>
  <c r="O41" i="25"/>
  <c r="V41" i="25" s="1"/>
  <c r="F39" i="26"/>
  <c r="K24" i="26"/>
  <c r="P34" i="27"/>
  <c r="P26" i="27"/>
  <c r="K12" i="26"/>
  <c r="F40" i="26"/>
  <c r="D36" i="21"/>
  <c r="D32" i="21"/>
  <c r="D28" i="21"/>
  <c r="D35" i="21"/>
  <c r="D24" i="21"/>
  <c r="D20" i="21"/>
  <c r="D16" i="21"/>
  <c r="D12" i="21"/>
  <c r="D8" i="21"/>
  <c r="D38" i="21"/>
  <c r="D37" i="21"/>
  <c r="D31" i="21"/>
  <c r="D25" i="21"/>
  <c r="D21" i="21"/>
  <c r="D17" i="21"/>
  <c r="D13" i="21"/>
  <c r="D9" i="21"/>
  <c r="D5" i="21"/>
  <c r="D34" i="21"/>
  <c r="D33" i="21"/>
  <c r="D26" i="21"/>
  <c r="D22" i="21"/>
  <c r="D18" i="21"/>
  <c r="D14" i="21"/>
  <c r="D10" i="21"/>
  <c r="D6" i="21"/>
  <c r="D23" i="21"/>
  <c r="D7" i="21"/>
  <c r="D27" i="21"/>
  <c r="D11" i="21"/>
  <c r="D30" i="21"/>
  <c r="D15" i="21"/>
  <c r="D29" i="21"/>
  <c r="D19" i="21"/>
  <c r="K25" i="26"/>
  <c r="D14" i="28"/>
  <c r="D15" i="26"/>
  <c r="D26" i="28"/>
  <c r="D31" i="26"/>
  <c r="D15" i="28"/>
  <c r="D14" i="26"/>
  <c r="D18" i="28"/>
  <c r="D30" i="26"/>
  <c r="P27" i="27"/>
  <c r="K20" i="26"/>
  <c r="R19" i="27"/>
  <c r="R15" i="27"/>
  <c r="R11" i="27"/>
  <c r="R7" i="27"/>
  <c r="S39" i="27"/>
  <c r="R38" i="27"/>
  <c r="R30" i="27"/>
  <c r="R22" i="27"/>
  <c r="R14" i="27"/>
  <c r="R6" i="27"/>
  <c r="R39" i="27"/>
  <c r="R37" i="27"/>
  <c r="R34" i="27"/>
  <c r="R29" i="27"/>
  <c r="R26" i="27"/>
  <c r="R21" i="27"/>
  <c r="R18" i="27"/>
  <c r="R13" i="27"/>
  <c r="R10" i="27"/>
  <c r="Q44" i="27"/>
  <c r="R5" i="27"/>
  <c r="H37" i="26"/>
  <c r="R31" i="27"/>
  <c r="H30" i="28"/>
  <c r="K20" i="28"/>
  <c r="H12" i="28"/>
  <c r="R16" i="27"/>
  <c r="K9" i="26"/>
  <c r="S40" i="27"/>
  <c r="R40" i="27"/>
  <c r="D11" i="28"/>
  <c r="H40" i="27"/>
  <c r="D8" i="26"/>
  <c r="K24" i="29"/>
  <c r="K27" i="28"/>
  <c r="G43" i="27"/>
  <c r="K18" i="29"/>
  <c r="D33" i="32"/>
  <c r="D38" i="29"/>
  <c r="K5" i="28"/>
  <c r="K37" i="32"/>
  <c r="D36" i="31"/>
  <c r="E36" i="31" s="1"/>
  <c r="D37" i="31"/>
  <c r="E37" i="31" s="1"/>
  <c r="D38" i="31"/>
  <c r="E38" i="31" s="1"/>
  <c r="D35" i="31"/>
  <c r="E35" i="31" s="1"/>
  <c r="D30" i="31"/>
  <c r="E30" i="31" s="1"/>
  <c r="D26" i="31"/>
  <c r="E26" i="31" s="1"/>
  <c r="D22" i="31"/>
  <c r="E22" i="31" s="1"/>
  <c r="D18" i="31"/>
  <c r="E18" i="31" s="1"/>
  <c r="D14" i="31"/>
  <c r="E14" i="31" s="1"/>
  <c r="D10" i="31"/>
  <c r="E10" i="31" s="1"/>
  <c r="D6" i="31"/>
  <c r="E6" i="31" s="1"/>
  <c r="D31" i="31"/>
  <c r="E31" i="31" s="1"/>
  <c r="D27" i="31"/>
  <c r="D23" i="31"/>
  <c r="E23" i="31" s="1"/>
  <c r="D19" i="31"/>
  <c r="E19" i="31" s="1"/>
  <c r="D15" i="31"/>
  <c r="E15" i="31" s="1"/>
  <c r="D11" i="31"/>
  <c r="E11" i="31" s="1"/>
  <c r="D7" i="31"/>
  <c r="E7" i="31" s="1"/>
  <c r="D34" i="31"/>
  <c r="E34" i="31" s="1"/>
  <c r="D32" i="31"/>
  <c r="E32" i="31" s="1"/>
  <c r="D28" i="31"/>
  <c r="E28" i="31" s="1"/>
  <c r="D24" i="31"/>
  <c r="E24" i="31" s="1"/>
  <c r="D20" i="31"/>
  <c r="E20" i="31" s="1"/>
  <c r="D16" i="31"/>
  <c r="E16" i="31" s="1"/>
  <c r="D12" i="31"/>
  <c r="E12" i="31" s="1"/>
  <c r="D8" i="31"/>
  <c r="D33" i="31"/>
  <c r="E33" i="31" s="1"/>
  <c r="D29" i="31"/>
  <c r="E29" i="31" s="1"/>
  <c r="D25" i="31"/>
  <c r="E25" i="31" s="1"/>
  <c r="D21" i="31"/>
  <c r="E21" i="31" s="1"/>
  <c r="D17" i="31"/>
  <c r="E17" i="31" s="1"/>
  <c r="D13" i="31"/>
  <c r="E13" i="31" s="1"/>
  <c r="D9" i="31"/>
  <c r="E9" i="31" s="1"/>
  <c r="D5" i="31"/>
  <c r="R31" i="31"/>
  <c r="D24" i="32"/>
  <c r="D27" i="29"/>
  <c r="H41" i="31"/>
  <c r="R15" i="31"/>
  <c r="H31" i="29"/>
  <c r="H23" i="29"/>
  <c r="H7" i="29"/>
  <c r="R25" i="31"/>
  <c r="R9" i="31"/>
  <c r="P27" i="31"/>
  <c r="P19" i="31"/>
  <c r="P11" i="31"/>
  <c r="K10" i="29"/>
  <c r="K31" i="29"/>
  <c r="K29" i="29"/>
  <c r="G41" i="31"/>
  <c r="D40" i="32"/>
  <c r="K5" i="32"/>
  <c r="K12" i="32"/>
  <c r="K32" i="32"/>
  <c r="F41" i="25"/>
  <c r="L41" i="25"/>
  <c r="L44" i="25" s="1"/>
  <c r="L37" i="24"/>
  <c r="L17" i="24"/>
  <c r="O44" i="21"/>
  <c r="P39" i="21"/>
  <c r="P38" i="21"/>
  <c r="P31" i="21"/>
  <c r="P28" i="21"/>
  <c r="P25" i="21"/>
  <c r="P21" i="21"/>
  <c r="P17" i="21"/>
  <c r="P13" i="21"/>
  <c r="P9" i="21"/>
  <c r="P5" i="21"/>
  <c r="P34" i="21"/>
  <c r="P26" i="21"/>
  <c r="P22" i="21"/>
  <c r="P18" i="21"/>
  <c r="P14" i="21"/>
  <c r="P10" i="21"/>
  <c r="P6" i="21"/>
  <c r="P36" i="21"/>
  <c r="P32" i="21"/>
  <c r="P16" i="21"/>
  <c r="P35" i="21"/>
  <c r="P20" i="21"/>
  <c r="P24" i="21"/>
  <c r="P8" i="21"/>
  <c r="P12" i="21"/>
  <c r="P33" i="21"/>
  <c r="R41" i="27"/>
  <c r="S41" i="27"/>
  <c r="G41" i="26"/>
  <c r="H27" i="26"/>
  <c r="P30" i="21"/>
  <c r="K16" i="26"/>
  <c r="K36" i="26"/>
  <c r="K36" i="28"/>
  <c r="O44" i="27"/>
  <c r="P39" i="27"/>
  <c r="P13" i="27"/>
  <c r="P9" i="27"/>
  <c r="P5" i="27"/>
  <c r="P32" i="27"/>
  <c r="P24" i="27"/>
  <c r="P16" i="27"/>
  <c r="P8" i="27"/>
  <c r="P36" i="27"/>
  <c r="P28" i="27"/>
  <c r="P20" i="27"/>
  <c r="P12" i="27"/>
  <c r="P31" i="27"/>
  <c r="P23" i="27"/>
  <c r="P15" i="27"/>
  <c r="P7" i="27"/>
  <c r="K17" i="26"/>
  <c r="D29" i="28"/>
  <c r="D19" i="26"/>
  <c r="D28" i="28"/>
  <c r="D35" i="26"/>
  <c r="D22" i="28"/>
  <c r="D18" i="26"/>
  <c r="D19" i="28"/>
  <c r="D34" i="26"/>
  <c r="F41" i="26"/>
  <c r="D36" i="27"/>
  <c r="E36" i="27" s="1"/>
  <c r="D32" i="27"/>
  <c r="E32" i="27" s="1"/>
  <c r="D28" i="27"/>
  <c r="E28" i="27" s="1"/>
  <c r="D24" i="27"/>
  <c r="E24" i="27" s="1"/>
  <c r="D20" i="27"/>
  <c r="E20" i="27" s="1"/>
  <c r="D16" i="27"/>
  <c r="E16" i="27" s="1"/>
  <c r="D12" i="27"/>
  <c r="E12" i="27" s="1"/>
  <c r="D8" i="27"/>
  <c r="D37" i="27"/>
  <c r="E37" i="27" s="1"/>
  <c r="D33" i="27"/>
  <c r="E33" i="27" s="1"/>
  <c r="D29" i="27"/>
  <c r="E29" i="27" s="1"/>
  <c r="D25" i="27"/>
  <c r="E25" i="27" s="1"/>
  <c r="D21" i="27"/>
  <c r="E21" i="27" s="1"/>
  <c r="D17" i="27"/>
  <c r="E17" i="27" s="1"/>
  <c r="D13" i="27"/>
  <c r="E13" i="27" s="1"/>
  <c r="D9" i="27"/>
  <c r="E9" i="27" s="1"/>
  <c r="D5" i="27"/>
  <c r="D38" i="27"/>
  <c r="E38" i="27" s="1"/>
  <c r="D35" i="27"/>
  <c r="E35" i="27" s="1"/>
  <c r="D30" i="27"/>
  <c r="E30" i="27" s="1"/>
  <c r="D27" i="27"/>
  <c r="D22" i="27"/>
  <c r="E22" i="27" s="1"/>
  <c r="D19" i="27"/>
  <c r="E19" i="27" s="1"/>
  <c r="D14" i="27"/>
  <c r="E14" i="27" s="1"/>
  <c r="D11" i="27"/>
  <c r="E11" i="27" s="1"/>
  <c r="D6" i="27"/>
  <c r="E6" i="27" s="1"/>
  <c r="D34" i="27"/>
  <c r="E34" i="27" s="1"/>
  <c r="D31" i="27"/>
  <c r="E31" i="27" s="1"/>
  <c r="D26" i="27"/>
  <c r="E26" i="27" s="1"/>
  <c r="D23" i="27"/>
  <c r="E23" i="27" s="1"/>
  <c r="D18" i="27"/>
  <c r="E18" i="27" s="1"/>
  <c r="D15" i="27"/>
  <c r="E15" i="27" s="1"/>
  <c r="D10" i="27"/>
  <c r="E10" i="27" s="1"/>
  <c r="D7" i="27"/>
  <c r="E7" i="27" s="1"/>
  <c r="H8" i="28"/>
  <c r="P33" i="27"/>
  <c r="P30" i="27"/>
  <c r="AA27" i="27"/>
  <c r="T41" i="27"/>
  <c r="AA41" i="27" s="1"/>
  <c r="G40" i="28"/>
  <c r="H40" i="28" s="1"/>
  <c r="H6" i="28"/>
  <c r="P17" i="27"/>
  <c r="K25" i="28"/>
  <c r="K32" i="29"/>
  <c r="D5" i="29"/>
  <c r="H39" i="31"/>
  <c r="D35" i="32"/>
  <c r="G43" i="31"/>
  <c r="K8" i="28"/>
  <c r="K21" i="26"/>
  <c r="F39" i="29"/>
  <c r="T39" i="31"/>
  <c r="AA5" i="31"/>
  <c r="P35" i="27"/>
  <c r="H32" i="29"/>
  <c r="K14" i="29"/>
  <c r="R41" i="31"/>
  <c r="S41" i="31"/>
  <c r="H5" i="32"/>
  <c r="G39" i="32"/>
  <c r="G40" i="32"/>
  <c r="H40" i="32" s="1"/>
  <c r="R21" i="31"/>
  <c r="R5" i="31"/>
  <c r="P17" i="31"/>
  <c r="P9" i="31"/>
  <c r="K26" i="32"/>
  <c r="K6" i="32"/>
  <c r="K23" i="29"/>
  <c r="K17" i="29"/>
  <c r="K29" i="32"/>
  <c r="K9" i="29"/>
  <c r="N41" i="24"/>
  <c r="U41" i="24" s="1"/>
  <c r="U27" i="24"/>
  <c r="K44" i="24"/>
  <c r="L39" i="24"/>
  <c r="L30" i="24"/>
  <c r="L28" i="24"/>
  <c r="L27" i="24"/>
  <c r="L34" i="24"/>
  <c r="L38" i="24"/>
  <c r="L14" i="24"/>
  <c r="L12" i="24"/>
  <c r="L11" i="24"/>
  <c r="M39" i="24"/>
  <c r="L18" i="24"/>
  <c r="L22" i="24"/>
  <c r="L6" i="24"/>
  <c r="L26" i="24"/>
  <c r="L10" i="24"/>
  <c r="L24" i="24"/>
  <c r="L35" i="24"/>
  <c r="L23" i="24"/>
  <c r="L8" i="24"/>
  <c r="L7" i="24"/>
  <c r="L16" i="24"/>
  <c r="O40" i="25"/>
  <c r="V40" i="25" s="1"/>
  <c r="V7" i="25"/>
  <c r="L25" i="24"/>
  <c r="N39" i="24"/>
  <c r="U5" i="24"/>
  <c r="P27" i="21"/>
  <c r="L19" i="24"/>
  <c r="R41" i="21"/>
  <c r="S41" i="21"/>
  <c r="H8" i="26"/>
  <c r="G40" i="26"/>
  <c r="H40" i="26" s="1"/>
  <c r="K31" i="28"/>
  <c r="H33" i="28"/>
  <c r="D13" i="28"/>
  <c r="D7" i="26"/>
  <c r="D9" i="28"/>
  <c r="D23" i="26"/>
  <c r="D38" i="28"/>
  <c r="D6" i="26"/>
  <c r="D10" i="28"/>
  <c r="D22" i="26"/>
  <c r="D32" i="28"/>
  <c r="D38" i="26"/>
  <c r="L31" i="24"/>
  <c r="K28" i="26"/>
  <c r="P25" i="27"/>
  <c r="P22" i="27"/>
  <c r="K33" i="28"/>
  <c r="T40" i="27"/>
  <c r="AA40" i="27" s="1"/>
  <c r="R8" i="27"/>
  <c r="H11" i="28"/>
  <c r="T39" i="27"/>
  <c r="AA5" i="27"/>
  <c r="D40" i="29"/>
  <c r="K8" i="29"/>
  <c r="S40" i="31"/>
  <c r="R40" i="31"/>
  <c r="K17" i="28"/>
  <c r="P6" i="27"/>
  <c r="F41" i="29"/>
  <c r="D35" i="29"/>
  <c r="D27" i="32"/>
  <c r="K37" i="29"/>
  <c r="K37" i="26"/>
  <c r="K6" i="28"/>
  <c r="G39" i="26"/>
  <c r="H39" i="26" s="1"/>
  <c r="H5" i="26"/>
  <c r="K28" i="29"/>
  <c r="P41" i="27"/>
  <c r="K31" i="32"/>
  <c r="K22" i="29"/>
  <c r="H30" i="32"/>
  <c r="H15" i="29"/>
  <c r="H32" i="32"/>
  <c r="G40" i="29"/>
  <c r="P15" i="31"/>
  <c r="K7" i="29"/>
  <c r="K23" i="32"/>
  <c r="K19" i="32"/>
  <c r="K13" i="32"/>
  <c r="K19" i="29"/>
  <c r="K17" i="32"/>
  <c r="K13" i="29"/>
  <c r="K25" i="32"/>
  <c r="J44" i="25"/>
  <c r="K39" i="25"/>
  <c r="K26" i="25"/>
  <c r="K25" i="25"/>
  <c r="K24" i="25"/>
  <c r="K10" i="25"/>
  <c r="K9" i="25"/>
  <c r="K8" i="25"/>
  <c r="K28" i="25"/>
  <c r="K12" i="25"/>
  <c r="K32" i="25"/>
  <c r="K16" i="25"/>
  <c r="K20" i="25"/>
  <c r="K6" i="25"/>
  <c r="K38" i="25"/>
  <c r="K36" i="25"/>
  <c r="K21" i="25"/>
  <c r="K5" i="25"/>
  <c r="K37" i="25"/>
  <c r="K22" i="25"/>
  <c r="K7" i="25"/>
  <c r="K30" i="25"/>
  <c r="K11" i="25"/>
  <c r="N40" i="25"/>
  <c r="M40" i="25"/>
  <c r="K31" i="25"/>
  <c r="K34" i="25"/>
  <c r="K13" i="25"/>
  <c r="M40" i="24"/>
  <c r="P29" i="21"/>
  <c r="K29" i="25"/>
  <c r="L15" i="24"/>
  <c r="N39" i="25"/>
  <c r="K41" i="25"/>
  <c r="I44" i="24"/>
  <c r="P37" i="21"/>
  <c r="S40" i="21"/>
  <c r="R40" i="21"/>
  <c r="T40" i="21"/>
  <c r="AA40" i="21" s="1"/>
  <c r="G43" i="21"/>
  <c r="T41" i="21"/>
  <c r="AA41" i="21" s="1"/>
  <c r="AA27" i="21"/>
  <c r="L36" i="24"/>
  <c r="L5" i="24"/>
  <c r="P41" i="21"/>
  <c r="T39" i="21"/>
  <c r="AA5" i="21"/>
  <c r="K35" i="25"/>
  <c r="R29" i="21"/>
  <c r="P15" i="21"/>
  <c r="R21" i="21"/>
  <c r="K32" i="26"/>
  <c r="P37" i="27"/>
  <c r="H33" i="26"/>
  <c r="P29" i="27"/>
  <c r="P21" i="27"/>
  <c r="P18" i="27"/>
  <c r="P10" i="27"/>
  <c r="K33" i="26"/>
  <c r="D35" i="28"/>
  <c r="D11" i="26"/>
  <c r="H27" i="27"/>
  <c r="G41" i="27"/>
  <c r="D34" i="28"/>
  <c r="D10" i="26"/>
  <c r="D16" i="28"/>
  <c r="D26" i="26"/>
  <c r="H7" i="28"/>
  <c r="P38" i="27"/>
  <c r="H5" i="28"/>
  <c r="G39" i="28"/>
  <c r="K23" i="28"/>
  <c r="H32" i="26"/>
  <c r="H24" i="26"/>
  <c r="G40" i="27"/>
  <c r="K16" i="29"/>
  <c r="T41" i="31"/>
  <c r="AA41" i="31" s="1"/>
  <c r="AA27" i="31"/>
  <c r="K13" i="26"/>
  <c r="D37" i="28"/>
  <c r="D5" i="26"/>
  <c r="H39" i="27"/>
  <c r="K26" i="29"/>
  <c r="D20" i="32"/>
  <c r="D34" i="29"/>
  <c r="K8" i="32"/>
  <c r="H25" i="29"/>
  <c r="F40" i="29"/>
  <c r="H5" i="29"/>
  <c r="G39" i="29"/>
  <c r="H39" i="29" s="1"/>
  <c r="K29" i="26"/>
  <c r="P11" i="27"/>
  <c r="H15" i="32"/>
  <c r="K12" i="29"/>
  <c r="S39" i="31"/>
  <c r="R38" i="31"/>
  <c r="Q44" i="31"/>
  <c r="R39" i="31"/>
  <c r="R33" i="31"/>
  <c r="R30" i="31"/>
  <c r="R26" i="31"/>
  <c r="R22" i="31"/>
  <c r="R18" i="31"/>
  <c r="R14" i="31"/>
  <c r="R10" i="31"/>
  <c r="R6" i="31"/>
  <c r="R37" i="31"/>
  <c r="R34" i="31"/>
  <c r="R32" i="31"/>
  <c r="R28" i="31"/>
  <c r="R24" i="31"/>
  <c r="R20" i="31"/>
  <c r="R16" i="31"/>
  <c r="R12" i="31"/>
  <c r="R8" i="31"/>
  <c r="R27" i="31"/>
  <c r="R23" i="31"/>
  <c r="R11" i="31"/>
  <c r="R7" i="31"/>
  <c r="P19" i="27"/>
  <c r="K15" i="32"/>
  <c r="K30" i="29"/>
  <c r="H16" i="29"/>
  <c r="K6" i="29"/>
  <c r="H27" i="29"/>
  <c r="G41" i="29"/>
  <c r="H41" i="29" s="1"/>
  <c r="K11" i="32"/>
  <c r="O44" i="31"/>
  <c r="P39" i="31"/>
  <c r="P35" i="31"/>
  <c r="P32" i="31"/>
  <c r="P28" i="31"/>
  <c r="P24" i="31"/>
  <c r="P20" i="31"/>
  <c r="P16" i="31"/>
  <c r="P12" i="31"/>
  <c r="P8" i="31"/>
  <c r="P36" i="31"/>
  <c r="P30" i="31"/>
  <c r="P26" i="31"/>
  <c r="P22" i="31"/>
  <c r="P18" i="31"/>
  <c r="P14" i="31"/>
  <c r="P10" i="31"/>
  <c r="P6" i="31"/>
  <c r="R29" i="31"/>
  <c r="R13" i="31"/>
  <c r="P29" i="31"/>
  <c r="P21" i="31"/>
  <c r="P13" i="31"/>
  <c r="P7" i="31"/>
  <c r="K10" i="32"/>
  <c r="K33" i="29"/>
  <c r="K25" i="29"/>
  <c r="K21" i="29"/>
  <c r="K30" i="32"/>
  <c r="K15" i="29"/>
  <c r="K11" i="29"/>
  <c r="K34" i="29" l="1"/>
  <c r="K26" i="26"/>
  <c r="H40" i="29"/>
  <c r="K27" i="32"/>
  <c r="K32" i="28"/>
  <c r="K38" i="28"/>
  <c r="K13" i="28"/>
  <c r="G41" i="32"/>
  <c r="H41" i="32" s="1"/>
  <c r="H39" i="32"/>
  <c r="D39" i="29"/>
  <c r="K5" i="29"/>
  <c r="C22" i="28"/>
  <c r="I22" i="28" s="1"/>
  <c r="C18" i="26"/>
  <c r="I18" i="26" s="1"/>
  <c r="C19" i="28"/>
  <c r="I19" i="28" s="1"/>
  <c r="C34" i="26"/>
  <c r="I34" i="26" s="1"/>
  <c r="C29" i="28"/>
  <c r="I29" i="28" s="1"/>
  <c r="C19" i="26"/>
  <c r="I19" i="26" s="1"/>
  <c r="C28" i="28"/>
  <c r="I28" i="28" s="1"/>
  <c r="C35" i="26"/>
  <c r="I35" i="26" s="1"/>
  <c r="C27" i="28"/>
  <c r="C13" i="26"/>
  <c r="C29" i="26"/>
  <c r="C5" i="28"/>
  <c r="C36" i="28"/>
  <c r="C12" i="26"/>
  <c r="C7" i="28"/>
  <c r="C28" i="26"/>
  <c r="K34" i="26"/>
  <c r="K35" i="26"/>
  <c r="E35" i="26"/>
  <c r="D43" i="31"/>
  <c r="E5" i="31"/>
  <c r="C21" i="29"/>
  <c r="C13" i="32"/>
  <c r="D40" i="31"/>
  <c r="E8" i="31"/>
  <c r="C16" i="32"/>
  <c r="C24" i="29"/>
  <c r="C10" i="32"/>
  <c r="C7" i="29"/>
  <c r="C23" i="29"/>
  <c r="C5" i="32"/>
  <c r="C10" i="29"/>
  <c r="C37" i="32"/>
  <c r="C14" i="32"/>
  <c r="C26" i="29"/>
  <c r="C8" i="32"/>
  <c r="C37" i="29"/>
  <c r="K38" i="29"/>
  <c r="K30" i="26"/>
  <c r="K31" i="26"/>
  <c r="K20" i="32"/>
  <c r="K5" i="26"/>
  <c r="D39" i="26"/>
  <c r="G41" i="28"/>
  <c r="H41" i="28" s="1"/>
  <c r="H39" i="28"/>
  <c r="K16" i="28"/>
  <c r="D24" i="28"/>
  <c r="D27" i="26"/>
  <c r="H41" i="27"/>
  <c r="K35" i="29"/>
  <c r="K40" i="29"/>
  <c r="K22" i="26"/>
  <c r="K23" i="26"/>
  <c r="T44" i="31"/>
  <c r="AA39" i="31"/>
  <c r="C13" i="28"/>
  <c r="I13" i="28" s="1"/>
  <c r="C7" i="26"/>
  <c r="I7" i="26" s="1"/>
  <c r="C23" i="26"/>
  <c r="I23" i="26" s="1"/>
  <c r="C9" i="28"/>
  <c r="I9" i="28" s="1"/>
  <c r="C38" i="28"/>
  <c r="I38" i="28" s="1"/>
  <c r="C6" i="26"/>
  <c r="I6" i="26" s="1"/>
  <c r="C10" i="28"/>
  <c r="I10" i="28" s="1"/>
  <c r="C22" i="26"/>
  <c r="I22" i="26" s="1"/>
  <c r="C32" i="28"/>
  <c r="I32" i="28" s="1"/>
  <c r="C38" i="26"/>
  <c r="I38" i="26" s="1"/>
  <c r="C17" i="26"/>
  <c r="C21" i="28"/>
  <c r="C33" i="26"/>
  <c r="C23" i="28"/>
  <c r="C33" i="28"/>
  <c r="C16" i="26"/>
  <c r="C30" i="28"/>
  <c r="C32" i="26"/>
  <c r="E19" i="28"/>
  <c r="K19" i="28"/>
  <c r="K28" i="28"/>
  <c r="E28" i="28"/>
  <c r="K40" i="32"/>
  <c r="K27" i="29"/>
  <c r="D41" i="29"/>
  <c r="C25" i="32"/>
  <c r="C9" i="29"/>
  <c r="C25" i="29"/>
  <c r="C19" i="32"/>
  <c r="C36" i="32"/>
  <c r="C12" i="29"/>
  <c r="C7" i="32"/>
  <c r="C28" i="29"/>
  <c r="C32" i="32"/>
  <c r="C11" i="29"/>
  <c r="D41" i="31"/>
  <c r="E27" i="31"/>
  <c r="C18" i="32"/>
  <c r="C14" i="29"/>
  <c r="C30" i="29"/>
  <c r="C21" i="32"/>
  <c r="C31" i="32"/>
  <c r="C36" i="29"/>
  <c r="K33" i="32"/>
  <c r="D40" i="26"/>
  <c r="K8" i="26"/>
  <c r="K18" i="28"/>
  <c r="K26" i="28"/>
  <c r="K37" i="28"/>
  <c r="K10" i="26"/>
  <c r="K11" i="26"/>
  <c r="K10" i="28"/>
  <c r="E10" i="28"/>
  <c r="E9" i="28"/>
  <c r="K9" i="28"/>
  <c r="K35" i="32"/>
  <c r="C34" i="28"/>
  <c r="I34" i="28" s="1"/>
  <c r="C10" i="26"/>
  <c r="I10" i="26" s="1"/>
  <c r="C16" i="28"/>
  <c r="I16" i="28" s="1"/>
  <c r="C26" i="26"/>
  <c r="I26" i="26" s="1"/>
  <c r="C35" i="28"/>
  <c r="I35" i="28" s="1"/>
  <c r="C11" i="26"/>
  <c r="I11" i="26" s="1"/>
  <c r="D41" i="27"/>
  <c r="E27" i="27"/>
  <c r="E5" i="27"/>
  <c r="D43" i="27"/>
  <c r="C6" i="28"/>
  <c r="C21" i="26"/>
  <c r="C8" i="28"/>
  <c r="C37" i="26"/>
  <c r="C17" i="28"/>
  <c r="C20" i="26"/>
  <c r="C31" i="28"/>
  <c r="C36" i="26"/>
  <c r="E18" i="26"/>
  <c r="K18" i="26"/>
  <c r="K19" i="26"/>
  <c r="E19" i="26"/>
  <c r="H41" i="26"/>
  <c r="N41" i="25"/>
  <c r="M41" i="25"/>
  <c r="D39" i="32"/>
  <c r="K24" i="32"/>
  <c r="C13" i="29"/>
  <c r="C29" i="32"/>
  <c r="C6" i="32"/>
  <c r="C29" i="29"/>
  <c r="C34" i="32"/>
  <c r="C16" i="29"/>
  <c r="C28" i="32"/>
  <c r="C32" i="29"/>
  <c r="C12" i="32"/>
  <c r="C15" i="29"/>
  <c r="C26" i="32"/>
  <c r="C31" i="29"/>
  <c r="C22" i="32"/>
  <c r="C18" i="29"/>
  <c r="C35" i="29"/>
  <c r="I35" i="29" s="1"/>
  <c r="C27" i="32"/>
  <c r="I27" i="32" s="1"/>
  <c r="D39" i="28"/>
  <c r="K14" i="26"/>
  <c r="K15" i="26"/>
  <c r="D43" i="21"/>
  <c r="K34" i="28"/>
  <c r="E34" i="28"/>
  <c r="E35" i="28"/>
  <c r="K35" i="28"/>
  <c r="T44" i="21"/>
  <c r="AA39" i="21"/>
  <c r="D40" i="28"/>
  <c r="T44" i="27"/>
  <c r="AA39" i="27"/>
  <c r="E38" i="26"/>
  <c r="K38" i="26"/>
  <c r="E6" i="26"/>
  <c r="K6" i="26"/>
  <c r="K7" i="26"/>
  <c r="E7" i="26"/>
  <c r="U39" i="24"/>
  <c r="N44" i="24"/>
  <c r="C14" i="28"/>
  <c r="I14" i="28" s="1"/>
  <c r="C15" i="26"/>
  <c r="I15" i="26" s="1"/>
  <c r="C26" i="28"/>
  <c r="I26" i="28" s="1"/>
  <c r="C31" i="26"/>
  <c r="I31" i="26" s="1"/>
  <c r="C15" i="28"/>
  <c r="I15" i="28" s="1"/>
  <c r="C14" i="26"/>
  <c r="I14" i="26" s="1"/>
  <c r="C18" i="28"/>
  <c r="I18" i="28" s="1"/>
  <c r="C30" i="26"/>
  <c r="I30" i="26" s="1"/>
  <c r="C9" i="26"/>
  <c r="C25" i="28"/>
  <c r="C20" i="28"/>
  <c r="C25" i="26"/>
  <c r="D40" i="27"/>
  <c r="E8" i="27"/>
  <c r="C12" i="28"/>
  <c r="C24" i="26"/>
  <c r="K22" i="28"/>
  <c r="E22" i="28"/>
  <c r="E29" i="28"/>
  <c r="K29" i="28"/>
  <c r="C17" i="32"/>
  <c r="C17" i="29"/>
  <c r="C23" i="32"/>
  <c r="C33" i="29"/>
  <c r="C15" i="32"/>
  <c r="C20" i="29"/>
  <c r="C20" i="32"/>
  <c r="I20" i="32" s="1"/>
  <c r="C34" i="29"/>
  <c r="I34" i="29" s="1"/>
  <c r="C30" i="32"/>
  <c r="C19" i="29"/>
  <c r="C38" i="32"/>
  <c r="C6" i="29"/>
  <c r="C9" i="32"/>
  <c r="C22" i="29"/>
  <c r="C33" i="32"/>
  <c r="I33" i="32" s="1"/>
  <c r="C38" i="29"/>
  <c r="I38" i="29" s="1"/>
  <c r="K11" i="28"/>
  <c r="E15" i="28"/>
  <c r="K15" i="28"/>
  <c r="K14" i="28"/>
  <c r="E14" i="28"/>
  <c r="D41" i="21"/>
  <c r="D40" i="21"/>
  <c r="O44" i="25"/>
  <c r="N14" i="28" l="1"/>
  <c r="U14" i="28" s="1"/>
  <c r="M14" i="28"/>
  <c r="I6" i="29"/>
  <c r="E6" i="29"/>
  <c r="I33" i="29"/>
  <c r="E33" i="29"/>
  <c r="N22" i="28"/>
  <c r="U22" i="28" s="1"/>
  <c r="M22" i="28"/>
  <c r="I9" i="26"/>
  <c r="E9" i="26"/>
  <c r="K40" i="28"/>
  <c r="E14" i="26"/>
  <c r="I26" i="32"/>
  <c r="E26" i="32"/>
  <c r="I28" i="32"/>
  <c r="E28" i="32"/>
  <c r="I6" i="32"/>
  <c r="E6" i="32"/>
  <c r="D41" i="32"/>
  <c r="K39" i="32"/>
  <c r="L35" i="32" s="1"/>
  <c r="M18" i="26"/>
  <c r="N18" i="26"/>
  <c r="U18" i="26" s="1"/>
  <c r="I20" i="26"/>
  <c r="E20" i="26"/>
  <c r="I21" i="26"/>
  <c r="E21" i="26"/>
  <c r="C24" i="28"/>
  <c r="I24" i="28" s="1"/>
  <c r="C27" i="26"/>
  <c r="E41" i="27"/>
  <c r="M9" i="28"/>
  <c r="N9" i="28"/>
  <c r="U9" i="28" s="1"/>
  <c r="N10" i="26"/>
  <c r="U10" i="26" s="1"/>
  <c r="M10" i="26"/>
  <c r="N18" i="28"/>
  <c r="U18" i="28" s="1"/>
  <c r="M18" i="28"/>
  <c r="E33" i="32"/>
  <c r="I30" i="29"/>
  <c r="E30" i="29"/>
  <c r="I7" i="32"/>
  <c r="E7" i="32"/>
  <c r="I25" i="29"/>
  <c r="E25" i="29"/>
  <c r="K41" i="29"/>
  <c r="N19" i="28"/>
  <c r="U19" i="28" s="1"/>
  <c r="M19" i="28"/>
  <c r="I16" i="26"/>
  <c r="E16" i="26"/>
  <c r="I21" i="28"/>
  <c r="E21" i="28"/>
  <c r="E23" i="26"/>
  <c r="K27" i="26"/>
  <c r="D41" i="26"/>
  <c r="E27" i="26"/>
  <c r="E30" i="26"/>
  <c r="I26" i="29"/>
  <c r="E26" i="29"/>
  <c r="I5" i="32"/>
  <c r="E5" i="32"/>
  <c r="I24" i="29"/>
  <c r="E24" i="29"/>
  <c r="I13" i="32"/>
  <c r="E13" i="32"/>
  <c r="E34" i="26"/>
  <c r="I36" i="28"/>
  <c r="E36" i="28"/>
  <c r="I27" i="28"/>
  <c r="E27" i="28"/>
  <c r="N38" i="28"/>
  <c r="U38" i="28" s="1"/>
  <c r="M38" i="28"/>
  <c r="M15" i="28"/>
  <c r="N15" i="28"/>
  <c r="U15" i="28" s="1"/>
  <c r="I38" i="32"/>
  <c r="E38" i="32"/>
  <c r="I23" i="32"/>
  <c r="E23" i="32"/>
  <c r="N29" i="28"/>
  <c r="U29" i="28" s="1"/>
  <c r="M29" i="28"/>
  <c r="I24" i="26"/>
  <c r="E24" i="26"/>
  <c r="I25" i="26"/>
  <c r="E25" i="26"/>
  <c r="M38" i="26"/>
  <c r="N38" i="26"/>
  <c r="U38" i="26" s="1"/>
  <c r="N34" i="28"/>
  <c r="U34" i="28" s="1"/>
  <c r="M34" i="28"/>
  <c r="E15" i="26"/>
  <c r="I18" i="29"/>
  <c r="E18" i="29"/>
  <c r="I15" i="29"/>
  <c r="E15" i="29"/>
  <c r="I16" i="29"/>
  <c r="E16" i="29"/>
  <c r="I29" i="32"/>
  <c r="E29" i="32"/>
  <c r="I17" i="28"/>
  <c r="E17" i="28"/>
  <c r="I6" i="28"/>
  <c r="E6" i="28"/>
  <c r="E10" i="26"/>
  <c r="E26" i="28"/>
  <c r="L8" i="26"/>
  <c r="I36" i="29"/>
  <c r="E36" i="29"/>
  <c r="I14" i="29"/>
  <c r="E14" i="29"/>
  <c r="I11" i="29"/>
  <c r="E11" i="29"/>
  <c r="I12" i="29"/>
  <c r="E12" i="29"/>
  <c r="I9" i="29"/>
  <c r="E9" i="29"/>
  <c r="I33" i="28"/>
  <c r="E33" i="28"/>
  <c r="I17" i="26"/>
  <c r="E17" i="26"/>
  <c r="M23" i="26"/>
  <c r="N23" i="26"/>
  <c r="U23" i="26" s="1"/>
  <c r="E35" i="29"/>
  <c r="K24" i="28"/>
  <c r="E24" i="28"/>
  <c r="E20" i="32"/>
  <c r="E31" i="26"/>
  <c r="E38" i="29"/>
  <c r="I14" i="32"/>
  <c r="E14" i="32"/>
  <c r="I23" i="29"/>
  <c r="E23" i="29"/>
  <c r="I16" i="32"/>
  <c r="E16" i="32"/>
  <c r="I21" i="29"/>
  <c r="E21" i="29"/>
  <c r="I28" i="26"/>
  <c r="E28" i="26"/>
  <c r="I5" i="28"/>
  <c r="E5" i="28"/>
  <c r="M13" i="28"/>
  <c r="N13" i="28"/>
  <c r="U13" i="28" s="1"/>
  <c r="E32" i="28"/>
  <c r="I22" i="29"/>
  <c r="E22" i="29"/>
  <c r="I19" i="29"/>
  <c r="E19" i="29"/>
  <c r="I20" i="29"/>
  <c r="E20" i="29"/>
  <c r="I17" i="29"/>
  <c r="E17" i="29"/>
  <c r="I12" i="28"/>
  <c r="E12" i="28"/>
  <c r="I20" i="28"/>
  <c r="E20" i="28"/>
  <c r="N7" i="26"/>
  <c r="U7" i="26" s="1"/>
  <c r="M7" i="26"/>
  <c r="N35" i="28"/>
  <c r="U35" i="28" s="1"/>
  <c r="M35" i="28"/>
  <c r="N15" i="26"/>
  <c r="U15" i="26" s="1"/>
  <c r="M15" i="26"/>
  <c r="I22" i="32"/>
  <c r="E22" i="32"/>
  <c r="I12" i="32"/>
  <c r="E12" i="32"/>
  <c r="I34" i="32"/>
  <c r="E34" i="32"/>
  <c r="I13" i="29"/>
  <c r="E13" i="29"/>
  <c r="I36" i="26"/>
  <c r="E36" i="26"/>
  <c r="I37" i="26"/>
  <c r="E37" i="26"/>
  <c r="E11" i="26"/>
  <c r="N26" i="28"/>
  <c r="U26" i="28" s="1"/>
  <c r="M26" i="28"/>
  <c r="I31" i="32"/>
  <c r="E31" i="32"/>
  <c r="I18" i="32"/>
  <c r="E18" i="32"/>
  <c r="I32" i="32"/>
  <c r="E32" i="32"/>
  <c r="I36" i="32"/>
  <c r="E36" i="32"/>
  <c r="I25" i="32"/>
  <c r="E25" i="32"/>
  <c r="L40" i="32"/>
  <c r="I32" i="26"/>
  <c r="E32" i="26"/>
  <c r="I23" i="28"/>
  <c r="E23" i="28"/>
  <c r="M22" i="26"/>
  <c r="N22" i="26"/>
  <c r="U22" i="26" s="1"/>
  <c r="L22" i="26"/>
  <c r="N35" i="29"/>
  <c r="U35" i="29" s="1"/>
  <c r="M35" i="29"/>
  <c r="E16" i="28"/>
  <c r="K39" i="26"/>
  <c r="L10" i="26" s="1"/>
  <c r="L20" i="32"/>
  <c r="N20" i="32"/>
  <c r="U20" i="32" s="1"/>
  <c r="M20" i="32"/>
  <c r="M31" i="26"/>
  <c r="N31" i="26"/>
  <c r="U31" i="26" s="1"/>
  <c r="L31" i="26"/>
  <c r="N38" i="29"/>
  <c r="U38" i="29" s="1"/>
  <c r="M38" i="29"/>
  <c r="I37" i="29"/>
  <c r="E37" i="29"/>
  <c r="I37" i="32"/>
  <c r="E37" i="32"/>
  <c r="I7" i="29"/>
  <c r="E7" i="29"/>
  <c r="E40" i="31"/>
  <c r="C8" i="29"/>
  <c r="C11" i="32"/>
  <c r="C5" i="29"/>
  <c r="C35" i="32"/>
  <c r="E39" i="31"/>
  <c r="N35" i="26"/>
  <c r="U35" i="26" s="1"/>
  <c r="M35" i="26"/>
  <c r="L35" i="26"/>
  <c r="I7" i="28"/>
  <c r="E7" i="28"/>
  <c r="I29" i="26"/>
  <c r="E29" i="26"/>
  <c r="E13" i="28"/>
  <c r="N32" i="28"/>
  <c r="U32" i="28" s="1"/>
  <c r="M32" i="28"/>
  <c r="N27" i="32"/>
  <c r="U27" i="32" s="1"/>
  <c r="M27" i="32"/>
  <c r="L27" i="32"/>
  <c r="M26" i="26"/>
  <c r="N26" i="26"/>
  <c r="U26" i="26" s="1"/>
  <c r="L26" i="26"/>
  <c r="N34" i="29"/>
  <c r="U34" i="29" s="1"/>
  <c r="M34" i="29"/>
  <c r="I9" i="32"/>
  <c r="E9" i="32"/>
  <c r="I30" i="32"/>
  <c r="E30" i="32"/>
  <c r="I15" i="32"/>
  <c r="E15" i="32"/>
  <c r="I17" i="32"/>
  <c r="E17" i="32"/>
  <c r="C11" i="28"/>
  <c r="E40" i="27"/>
  <c r="C8" i="26"/>
  <c r="I25" i="28"/>
  <c r="E25" i="28"/>
  <c r="N6" i="26"/>
  <c r="U6" i="26" s="1"/>
  <c r="M6" i="26"/>
  <c r="L6" i="26"/>
  <c r="M14" i="26"/>
  <c r="N14" i="26"/>
  <c r="U14" i="26" s="1"/>
  <c r="L14" i="26"/>
  <c r="D41" i="28"/>
  <c r="K39" i="28"/>
  <c r="L29" i="28" s="1"/>
  <c r="I31" i="29"/>
  <c r="E31" i="29"/>
  <c r="I32" i="29"/>
  <c r="E32" i="29"/>
  <c r="I29" i="29"/>
  <c r="E29" i="29"/>
  <c r="M19" i="26"/>
  <c r="N19" i="26"/>
  <c r="U19" i="26" s="1"/>
  <c r="L19" i="26"/>
  <c r="I31" i="28"/>
  <c r="E31" i="28"/>
  <c r="I8" i="28"/>
  <c r="E8" i="28"/>
  <c r="C37" i="28"/>
  <c r="C5" i="26"/>
  <c r="E39" i="27"/>
  <c r="N10" i="28"/>
  <c r="U10" i="28" s="1"/>
  <c r="M10" i="28"/>
  <c r="L11" i="26"/>
  <c r="N11" i="26"/>
  <c r="U11" i="26" s="1"/>
  <c r="M11" i="26"/>
  <c r="E18" i="28"/>
  <c r="K40" i="26"/>
  <c r="N33" i="32"/>
  <c r="U33" i="32" s="1"/>
  <c r="M33" i="32"/>
  <c r="L33" i="32"/>
  <c r="I21" i="32"/>
  <c r="E21" i="32"/>
  <c r="C24" i="32"/>
  <c r="C27" i="29"/>
  <c r="E41" i="31"/>
  <c r="I28" i="29"/>
  <c r="E28" i="29"/>
  <c r="I19" i="32"/>
  <c r="E19" i="32"/>
  <c r="L28" i="28"/>
  <c r="N28" i="28"/>
  <c r="U28" i="28" s="1"/>
  <c r="M28" i="28"/>
  <c r="I30" i="28"/>
  <c r="E30" i="28"/>
  <c r="I33" i="26"/>
  <c r="E33" i="26"/>
  <c r="E22" i="26"/>
  <c r="N16" i="28"/>
  <c r="U16" i="28" s="1"/>
  <c r="M16" i="28"/>
  <c r="M30" i="26"/>
  <c r="N30" i="26"/>
  <c r="U30" i="26" s="1"/>
  <c r="L30" i="26"/>
  <c r="I8" i="32"/>
  <c r="E8" i="32"/>
  <c r="I10" i="29"/>
  <c r="E10" i="29"/>
  <c r="I10" i="32"/>
  <c r="E10" i="32"/>
  <c r="M34" i="26"/>
  <c r="L34" i="26"/>
  <c r="N34" i="26"/>
  <c r="U34" i="26" s="1"/>
  <c r="I12" i="26"/>
  <c r="E12" i="26"/>
  <c r="I13" i="26"/>
  <c r="E13" i="26"/>
  <c r="K39" i="29"/>
  <c r="L38" i="29" s="1"/>
  <c r="E38" i="28"/>
  <c r="E27" i="32"/>
  <c r="E26" i="26"/>
  <c r="E34" i="29"/>
  <c r="L5" i="29" l="1"/>
  <c r="N10" i="29"/>
  <c r="U10" i="29" s="1"/>
  <c r="M10" i="29"/>
  <c r="M22" i="32"/>
  <c r="N22" i="32"/>
  <c r="U22" i="32" s="1"/>
  <c r="M20" i="29"/>
  <c r="N20" i="29"/>
  <c r="U20" i="29" s="1"/>
  <c r="M28" i="26"/>
  <c r="N28" i="26"/>
  <c r="U28" i="26" s="1"/>
  <c r="L24" i="28"/>
  <c r="N24" i="28"/>
  <c r="U24" i="28" s="1"/>
  <c r="M24" i="28"/>
  <c r="M16" i="29"/>
  <c r="N16" i="29"/>
  <c r="U16" i="29" s="1"/>
  <c r="M24" i="26"/>
  <c r="N24" i="26"/>
  <c r="U24" i="26" s="1"/>
  <c r="N38" i="32"/>
  <c r="U38" i="32" s="1"/>
  <c r="M38" i="32"/>
  <c r="L38" i="28"/>
  <c r="N27" i="28"/>
  <c r="U27" i="28" s="1"/>
  <c r="M27" i="28"/>
  <c r="N27" i="26"/>
  <c r="L27" i="26"/>
  <c r="M25" i="29"/>
  <c r="N25" i="29"/>
  <c r="U25" i="29" s="1"/>
  <c r="N30" i="29"/>
  <c r="U30" i="29" s="1"/>
  <c r="M30" i="29"/>
  <c r="L18" i="28"/>
  <c r="M21" i="26"/>
  <c r="N21" i="26"/>
  <c r="U21" i="26" s="1"/>
  <c r="L40" i="28"/>
  <c r="K46" i="28"/>
  <c r="L22" i="28"/>
  <c r="N28" i="29"/>
  <c r="U28" i="29" s="1"/>
  <c r="M28" i="29"/>
  <c r="C39" i="29"/>
  <c r="I5" i="29"/>
  <c r="E5" i="29"/>
  <c r="N36" i="26"/>
  <c r="U36" i="26" s="1"/>
  <c r="M36" i="26"/>
  <c r="N12" i="28"/>
  <c r="U12" i="28" s="1"/>
  <c r="M12" i="28"/>
  <c r="L13" i="28"/>
  <c r="N14" i="32"/>
  <c r="U14" i="32" s="1"/>
  <c r="M14" i="32"/>
  <c r="M17" i="26"/>
  <c r="N17" i="26"/>
  <c r="U17" i="26" s="1"/>
  <c r="M17" i="28"/>
  <c r="N17" i="28"/>
  <c r="U17" i="28" s="1"/>
  <c r="N18" i="29"/>
  <c r="U18" i="29" s="1"/>
  <c r="M18" i="29"/>
  <c r="N12" i="26"/>
  <c r="U12" i="26" s="1"/>
  <c r="M12" i="26"/>
  <c r="M30" i="28"/>
  <c r="N30" i="28"/>
  <c r="U30" i="28" s="1"/>
  <c r="N21" i="32"/>
  <c r="U21" i="32" s="1"/>
  <c r="M21" i="32"/>
  <c r="L40" i="26"/>
  <c r="I37" i="28"/>
  <c r="E37" i="28"/>
  <c r="N31" i="28"/>
  <c r="U31" i="28" s="1"/>
  <c r="M31" i="28"/>
  <c r="I11" i="28"/>
  <c r="E11" i="28"/>
  <c r="N15" i="32"/>
  <c r="U15" i="32" s="1"/>
  <c r="M15" i="32"/>
  <c r="N9" i="32"/>
  <c r="U9" i="32" s="1"/>
  <c r="M9" i="32"/>
  <c r="L34" i="29"/>
  <c r="I11" i="32"/>
  <c r="E11" i="32"/>
  <c r="M7" i="29"/>
  <c r="N7" i="29"/>
  <c r="U7" i="29" s="1"/>
  <c r="M37" i="29"/>
  <c r="N37" i="29"/>
  <c r="U37" i="29" s="1"/>
  <c r="M32" i="26"/>
  <c r="N32" i="26"/>
  <c r="U32" i="26" s="1"/>
  <c r="L26" i="28"/>
  <c r="L35" i="28"/>
  <c r="N5" i="28"/>
  <c r="M5" i="28"/>
  <c r="L27" i="29"/>
  <c r="N12" i="29"/>
  <c r="U12" i="29" s="1"/>
  <c r="M12" i="29"/>
  <c r="N14" i="29"/>
  <c r="U14" i="29" s="1"/>
  <c r="M14" i="29"/>
  <c r="N6" i="28"/>
  <c r="U6" i="28" s="1"/>
  <c r="M6" i="28"/>
  <c r="L38" i="26"/>
  <c r="N23" i="32"/>
  <c r="U23" i="32" s="1"/>
  <c r="M23" i="32"/>
  <c r="M13" i="32"/>
  <c r="N13" i="32"/>
  <c r="U13" i="32" s="1"/>
  <c r="C40" i="32"/>
  <c r="E40" i="32" s="1"/>
  <c r="N26" i="29"/>
  <c r="U26" i="29" s="1"/>
  <c r="M26" i="29"/>
  <c r="L5" i="26"/>
  <c r="L40" i="29"/>
  <c r="M16" i="26"/>
  <c r="N16" i="26"/>
  <c r="U16" i="26" s="1"/>
  <c r="L41" i="29"/>
  <c r="C41" i="26"/>
  <c r="I41" i="26" s="1"/>
  <c r="I27" i="26"/>
  <c r="M27" i="26" s="1"/>
  <c r="M6" i="32"/>
  <c r="N6" i="32"/>
  <c r="U6" i="32" s="1"/>
  <c r="N26" i="32"/>
  <c r="U26" i="32" s="1"/>
  <c r="M26" i="32"/>
  <c r="M9" i="26"/>
  <c r="N9" i="26"/>
  <c r="U9" i="26" s="1"/>
  <c r="N6" i="29"/>
  <c r="U6" i="29" s="1"/>
  <c r="M6" i="29"/>
  <c r="C39" i="26"/>
  <c r="I5" i="26"/>
  <c r="E5" i="26"/>
  <c r="L39" i="28"/>
  <c r="L7" i="28"/>
  <c r="L21" i="28"/>
  <c r="L30" i="28"/>
  <c r="L12" i="28"/>
  <c r="L17" i="28"/>
  <c r="L8" i="28"/>
  <c r="L20" i="28"/>
  <c r="L31" i="28"/>
  <c r="L25" i="28"/>
  <c r="L23" i="28"/>
  <c r="L36" i="28"/>
  <c r="L5" i="28"/>
  <c r="L27" i="28"/>
  <c r="L6" i="28"/>
  <c r="L33" i="28"/>
  <c r="M29" i="26"/>
  <c r="N29" i="26"/>
  <c r="U29" i="26" s="1"/>
  <c r="N36" i="32"/>
  <c r="U36" i="32" s="1"/>
  <c r="M36" i="32"/>
  <c r="N34" i="32"/>
  <c r="U34" i="32" s="1"/>
  <c r="M34" i="32"/>
  <c r="N10" i="32"/>
  <c r="U10" i="32" s="1"/>
  <c r="M10" i="32"/>
  <c r="M8" i="32"/>
  <c r="N8" i="32"/>
  <c r="U8" i="32" s="1"/>
  <c r="L16" i="28"/>
  <c r="N19" i="32"/>
  <c r="U19" i="32" s="1"/>
  <c r="M19" i="32"/>
  <c r="I27" i="29"/>
  <c r="C41" i="29"/>
  <c r="E27" i="29"/>
  <c r="L10" i="28"/>
  <c r="N29" i="29"/>
  <c r="U29" i="29" s="1"/>
  <c r="M29" i="29"/>
  <c r="M31" i="29"/>
  <c r="N31" i="29"/>
  <c r="U31" i="29" s="1"/>
  <c r="K41" i="28"/>
  <c r="N25" i="28"/>
  <c r="U25" i="28" s="1"/>
  <c r="M25" i="28"/>
  <c r="M7" i="28"/>
  <c r="N7" i="28"/>
  <c r="U7" i="28" s="1"/>
  <c r="C40" i="29"/>
  <c r="I8" i="29"/>
  <c r="E8" i="29"/>
  <c r="N25" i="32"/>
  <c r="U25" i="32" s="1"/>
  <c r="M25" i="32"/>
  <c r="N32" i="32"/>
  <c r="U32" i="32" s="1"/>
  <c r="M32" i="32"/>
  <c r="N31" i="32"/>
  <c r="U31" i="32" s="1"/>
  <c r="M31" i="32"/>
  <c r="N37" i="26"/>
  <c r="U37" i="26" s="1"/>
  <c r="M37" i="26"/>
  <c r="M13" i="29"/>
  <c r="N13" i="29"/>
  <c r="U13" i="29" s="1"/>
  <c r="N12" i="32"/>
  <c r="U12" i="32" s="1"/>
  <c r="M12" i="32"/>
  <c r="L7" i="26"/>
  <c r="M20" i="28"/>
  <c r="N20" i="28"/>
  <c r="U20" i="28" s="1"/>
  <c r="N17" i="29"/>
  <c r="U17" i="29" s="1"/>
  <c r="M17" i="29"/>
  <c r="N19" i="29"/>
  <c r="U19" i="29" s="1"/>
  <c r="M19" i="29"/>
  <c r="L11" i="28"/>
  <c r="C39" i="28"/>
  <c r="N21" i="29"/>
  <c r="U21" i="29" s="1"/>
  <c r="M21" i="29"/>
  <c r="N23" i="29"/>
  <c r="U23" i="29" s="1"/>
  <c r="M23" i="29"/>
  <c r="L23" i="26"/>
  <c r="N33" i="28"/>
  <c r="U33" i="28" s="1"/>
  <c r="M33" i="28"/>
  <c r="C40" i="28"/>
  <c r="N29" i="32"/>
  <c r="U29" i="32" s="1"/>
  <c r="M29" i="32"/>
  <c r="M15" i="29"/>
  <c r="N15" i="29"/>
  <c r="U15" i="29" s="1"/>
  <c r="N25" i="26"/>
  <c r="U25" i="26" s="1"/>
  <c r="M25" i="26"/>
  <c r="N36" i="28"/>
  <c r="U36" i="28" s="1"/>
  <c r="M36" i="28"/>
  <c r="C39" i="32"/>
  <c r="L19" i="28"/>
  <c r="N7" i="32"/>
  <c r="U7" i="32" s="1"/>
  <c r="M7" i="32"/>
  <c r="L9" i="28"/>
  <c r="M20" i="26"/>
  <c r="N20" i="26"/>
  <c r="U20" i="26" s="1"/>
  <c r="K41" i="32"/>
  <c r="K44" i="32" s="1"/>
  <c r="L39" i="32"/>
  <c r="L28" i="32"/>
  <c r="L38" i="32"/>
  <c r="L14" i="32"/>
  <c r="L22" i="32"/>
  <c r="L36" i="32"/>
  <c r="L9" i="32"/>
  <c r="L34" i="32"/>
  <c r="L7" i="32"/>
  <c r="L21" i="32"/>
  <c r="L18" i="32"/>
  <c r="L16" i="32"/>
  <c r="L15" i="32"/>
  <c r="L12" i="32"/>
  <c r="L31" i="32"/>
  <c r="L6" i="32"/>
  <c r="L8" i="32"/>
  <c r="L11" i="32"/>
  <c r="L26" i="32"/>
  <c r="L13" i="32"/>
  <c r="L10" i="32"/>
  <c r="L17" i="32"/>
  <c r="L5" i="32"/>
  <c r="L23" i="32"/>
  <c r="L32" i="32"/>
  <c r="L25" i="32"/>
  <c r="L37" i="32"/>
  <c r="L30" i="32"/>
  <c r="L19" i="32"/>
  <c r="L29" i="32"/>
  <c r="N33" i="29"/>
  <c r="U33" i="29" s="1"/>
  <c r="M33" i="29"/>
  <c r="N32" i="29"/>
  <c r="U32" i="29" s="1"/>
  <c r="M32" i="29"/>
  <c r="L32" i="28"/>
  <c r="N18" i="32"/>
  <c r="U18" i="32" s="1"/>
  <c r="M18" i="32"/>
  <c r="N22" i="29"/>
  <c r="U22" i="29" s="1"/>
  <c r="M22" i="29"/>
  <c r="M16" i="32"/>
  <c r="N16" i="32"/>
  <c r="U16" i="32" s="1"/>
  <c r="L39" i="29"/>
  <c r="K44" i="29"/>
  <c r="L20" i="29"/>
  <c r="L36" i="29"/>
  <c r="L14" i="29"/>
  <c r="L21" i="29"/>
  <c r="L28" i="29"/>
  <c r="L30" i="29"/>
  <c r="L18" i="29"/>
  <c r="L11" i="29"/>
  <c r="L19" i="29"/>
  <c r="L15" i="29"/>
  <c r="L17" i="29"/>
  <c r="L16" i="29"/>
  <c r="L37" i="29"/>
  <c r="L29" i="29"/>
  <c r="L13" i="29"/>
  <c r="L23" i="29"/>
  <c r="L9" i="29"/>
  <c r="L10" i="29"/>
  <c r="L25" i="29"/>
  <c r="L6" i="29"/>
  <c r="L8" i="29"/>
  <c r="L12" i="29"/>
  <c r="L22" i="29"/>
  <c r="L33" i="29"/>
  <c r="L32" i="29"/>
  <c r="L31" i="29"/>
  <c r="L26" i="29"/>
  <c r="L7" i="29"/>
  <c r="L24" i="29"/>
  <c r="N13" i="26"/>
  <c r="U13" i="26" s="1"/>
  <c r="M13" i="26"/>
  <c r="M33" i="26"/>
  <c r="N33" i="26"/>
  <c r="U33" i="26" s="1"/>
  <c r="I24" i="32"/>
  <c r="E24" i="32"/>
  <c r="M8" i="28"/>
  <c r="N8" i="28"/>
  <c r="U8" i="28" s="1"/>
  <c r="C40" i="26"/>
  <c r="I8" i="26"/>
  <c r="E8" i="26"/>
  <c r="N17" i="32"/>
  <c r="U17" i="32" s="1"/>
  <c r="M17" i="32"/>
  <c r="N30" i="32"/>
  <c r="U30" i="32" s="1"/>
  <c r="M30" i="32"/>
  <c r="I35" i="32"/>
  <c r="E35" i="32"/>
  <c r="N37" i="32"/>
  <c r="U37" i="32" s="1"/>
  <c r="M37" i="32"/>
  <c r="L39" i="26"/>
  <c r="L13" i="26"/>
  <c r="L32" i="26"/>
  <c r="L29" i="26"/>
  <c r="L17" i="26"/>
  <c r="L16" i="26"/>
  <c r="L25" i="26"/>
  <c r="L20" i="26"/>
  <c r="L9" i="26"/>
  <c r="L21" i="26"/>
  <c r="L36" i="26"/>
  <c r="L33" i="26"/>
  <c r="L37" i="26"/>
  <c r="L28" i="26"/>
  <c r="L12" i="26"/>
  <c r="L24" i="26"/>
  <c r="L35" i="29"/>
  <c r="N23" i="28"/>
  <c r="U23" i="28" s="1"/>
  <c r="M23" i="28"/>
  <c r="L37" i="28"/>
  <c r="L15" i="26"/>
  <c r="M9" i="29"/>
  <c r="N9" i="29"/>
  <c r="U9" i="29" s="1"/>
  <c r="N11" i="29"/>
  <c r="U11" i="29" s="1"/>
  <c r="M11" i="29"/>
  <c r="N36" i="29"/>
  <c r="U36" i="29" s="1"/>
  <c r="M36" i="29"/>
  <c r="L34" i="28"/>
  <c r="L15" i="28"/>
  <c r="N24" i="29"/>
  <c r="U24" i="29" s="1"/>
  <c r="M24" i="29"/>
  <c r="I40" i="32"/>
  <c r="M5" i="32"/>
  <c r="N5" i="32"/>
  <c r="K41" i="26"/>
  <c r="K44" i="26" s="1"/>
  <c r="M21" i="28"/>
  <c r="N21" i="28"/>
  <c r="U21" i="28" s="1"/>
  <c r="L18" i="26"/>
  <c r="L24" i="32"/>
  <c r="N28" i="32"/>
  <c r="U28" i="32" s="1"/>
  <c r="M28" i="32"/>
  <c r="L14" i="28"/>
  <c r="C41" i="28" l="1"/>
  <c r="I39" i="28"/>
  <c r="E39" i="28"/>
  <c r="I40" i="29"/>
  <c r="E40" i="29"/>
  <c r="I41" i="29"/>
  <c r="E41" i="29"/>
  <c r="I39" i="26"/>
  <c r="E39" i="26"/>
  <c r="U27" i="26"/>
  <c r="I40" i="26"/>
  <c r="E40" i="26"/>
  <c r="M27" i="29"/>
  <c r="N27" i="29"/>
  <c r="L46" i="28"/>
  <c r="J8" i="26"/>
  <c r="N8" i="26"/>
  <c r="M8" i="26"/>
  <c r="N40" i="32"/>
  <c r="U40" i="32" s="1"/>
  <c r="M40" i="32"/>
  <c r="U5" i="32"/>
  <c r="J35" i="32"/>
  <c r="N35" i="32"/>
  <c r="U35" i="32" s="1"/>
  <c r="M35" i="32"/>
  <c r="L41" i="32"/>
  <c r="C41" i="32"/>
  <c r="E41" i="32" s="1"/>
  <c r="I39" i="32"/>
  <c r="J40" i="32" s="1"/>
  <c r="E39" i="32"/>
  <c r="I40" i="28"/>
  <c r="E40" i="28"/>
  <c r="U5" i="28"/>
  <c r="N5" i="29"/>
  <c r="M5" i="29"/>
  <c r="M41" i="26"/>
  <c r="L41" i="26"/>
  <c r="L41" i="28"/>
  <c r="L47" i="28" s="1"/>
  <c r="K47" i="28"/>
  <c r="E41" i="26"/>
  <c r="J24" i="32"/>
  <c r="M24" i="32"/>
  <c r="N24" i="32"/>
  <c r="U24" i="32" s="1"/>
  <c r="N8" i="29"/>
  <c r="M8" i="29"/>
  <c r="K44" i="28"/>
  <c r="J5" i="26"/>
  <c r="M5" i="26"/>
  <c r="N5" i="26"/>
  <c r="J27" i="26"/>
  <c r="J11" i="32"/>
  <c r="M11" i="32"/>
  <c r="N11" i="32"/>
  <c r="U11" i="32" s="1"/>
  <c r="J11" i="28"/>
  <c r="M11" i="28"/>
  <c r="N11" i="28"/>
  <c r="U11" i="28" s="1"/>
  <c r="J37" i="28"/>
  <c r="N37" i="28"/>
  <c r="U37" i="28" s="1"/>
  <c r="M37" i="28"/>
  <c r="I39" i="29"/>
  <c r="J27" i="29" s="1"/>
  <c r="E39" i="29"/>
  <c r="U5" i="29" l="1"/>
  <c r="N39" i="29"/>
  <c r="N40" i="26"/>
  <c r="U40" i="26" s="1"/>
  <c r="U8" i="26"/>
  <c r="N41" i="29"/>
  <c r="U41" i="29" s="1"/>
  <c r="U27" i="29"/>
  <c r="I41" i="28"/>
  <c r="E41" i="28"/>
  <c r="N39" i="26"/>
  <c r="U5" i="26"/>
  <c r="J5" i="29"/>
  <c r="I46" i="28"/>
  <c r="J40" i="28"/>
  <c r="N40" i="28"/>
  <c r="U40" i="28" s="1"/>
  <c r="M40" i="28"/>
  <c r="I44" i="26"/>
  <c r="J39" i="26"/>
  <c r="J26" i="26"/>
  <c r="J31" i="26"/>
  <c r="J35" i="26"/>
  <c r="J10" i="26"/>
  <c r="J7" i="26"/>
  <c r="J15" i="26"/>
  <c r="J11" i="26"/>
  <c r="J34" i="26"/>
  <c r="J22" i="26"/>
  <c r="J23" i="26"/>
  <c r="J38" i="26"/>
  <c r="J19" i="26"/>
  <c r="J30" i="26"/>
  <c r="J6" i="26"/>
  <c r="J14" i="26"/>
  <c r="J18" i="26"/>
  <c r="J17" i="26"/>
  <c r="J32" i="26"/>
  <c r="J16" i="26"/>
  <c r="J37" i="26"/>
  <c r="J33" i="26"/>
  <c r="J29" i="26"/>
  <c r="J36" i="26"/>
  <c r="J12" i="26"/>
  <c r="J9" i="26"/>
  <c r="J25" i="26"/>
  <c r="J20" i="26"/>
  <c r="M39" i="26"/>
  <c r="J13" i="26"/>
  <c r="J28" i="26"/>
  <c r="J24" i="26"/>
  <c r="J21" i="26"/>
  <c r="J40" i="29"/>
  <c r="M40" i="29"/>
  <c r="N40" i="29"/>
  <c r="U40" i="29" s="1"/>
  <c r="U8" i="29"/>
  <c r="J40" i="26"/>
  <c r="M40" i="26"/>
  <c r="I44" i="29"/>
  <c r="J39" i="29"/>
  <c r="J34" i="29"/>
  <c r="J38" i="29"/>
  <c r="J35" i="29"/>
  <c r="J10" i="29"/>
  <c r="J20" i="29"/>
  <c r="J16" i="29"/>
  <c r="J30" i="29"/>
  <c r="J31" i="29"/>
  <c r="J17" i="29"/>
  <c r="J21" i="29"/>
  <c r="J9" i="29"/>
  <c r="J25" i="29"/>
  <c r="J37" i="29"/>
  <c r="J14" i="29"/>
  <c r="J6" i="29"/>
  <c r="J29" i="29"/>
  <c r="J15" i="29"/>
  <c r="J33" i="29"/>
  <c r="J32" i="29"/>
  <c r="M39" i="29"/>
  <c r="J23" i="29"/>
  <c r="J11" i="29"/>
  <c r="J24" i="29"/>
  <c r="J28" i="29"/>
  <c r="J18" i="29"/>
  <c r="J7" i="29"/>
  <c r="J12" i="29"/>
  <c r="J36" i="29"/>
  <c r="J22" i="29"/>
  <c r="J26" i="29"/>
  <c r="J13" i="29"/>
  <c r="J19" i="29"/>
  <c r="J8" i="29"/>
  <c r="N39" i="28"/>
  <c r="J39" i="32"/>
  <c r="I41" i="32"/>
  <c r="J27" i="32"/>
  <c r="J20" i="32"/>
  <c r="J33" i="32"/>
  <c r="J26" i="32"/>
  <c r="J34" i="32"/>
  <c r="J8" i="32"/>
  <c r="J30" i="32"/>
  <c r="J19" i="32"/>
  <c r="J37" i="32"/>
  <c r="J28" i="32"/>
  <c r="J22" i="32"/>
  <c r="J14" i="32"/>
  <c r="J9" i="32"/>
  <c r="J6" i="32"/>
  <c r="J10" i="32"/>
  <c r="J31" i="32"/>
  <c r="J7" i="32"/>
  <c r="J18" i="32"/>
  <c r="J17" i="32"/>
  <c r="J25" i="32"/>
  <c r="J38" i="32"/>
  <c r="J15" i="32"/>
  <c r="J23" i="32"/>
  <c r="J36" i="32"/>
  <c r="J32" i="32"/>
  <c r="J12" i="32"/>
  <c r="J29" i="32"/>
  <c r="M39" i="32"/>
  <c r="J16" i="32"/>
  <c r="J5" i="32"/>
  <c r="J21" i="32"/>
  <c r="J13" i="32"/>
  <c r="N39" i="32"/>
  <c r="N41" i="26"/>
  <c r="U41" i="26" s="1"/>
  <c r="J41" i="26"/>
  <c r="J41" i="29"/>
  <c r="M41" i="29"/>
  <c r="I44" i="28"/>
  <c r="J39" i="28"/>
  <c r="J15" i="28"/>
  <c r="J16" i="28"/>
  <c r="J26" i="28"/>
  <c r="J13" i="28"/>
  <c r="J14" i="28"/>
  <c r="J29" i="28"/>
  <c r="J10" i="28"/>
  <c r="J28" i="28"/>
  <c r="J35" i="28"/>
  <c r="J18" i="28"/>
  <c r="J38" i="28"/>
  <c r="J22" i="28"/>
  <c r="J19" i="28"/>
  <c r="J34" i="28"/>
  <c r="J32" i="28"/>
  <c r="J9" i="28"/>
  <c r="J27" i="28"/>
  <c r="J30" i="28"/>
  <c r="J5" i="28"/>
  <c r="J25" i="28"/>
  <c r="J7" i="28"/>
  <c r="J23" i="28"/>
  <c r="J21" i="28"/>
  <c r="J12" i="28"/>
  <c r="J20" i="28"/>
  <c r="J24" i="28"/>
  <c r="J8" i="28"/>
  <c r="J33" i="28"/>
  <c r="J31" i="28"/>
  <c r="M39" i="28"/>
  <c r="J36" i="28"/>
  <c r="J17" i="28"/>
  <c r="J6" i="28"/>
  <c r="U39" i="26" l="1"/>
  <c r="N44" i="26"/>
  <c r="N44" i="29"/>
  <c r="U39" i="29"/>
  <c r="J41" i="32"/>
  <c r="M41" i="32"/>
  <c r="N41" i="28"/>
  <c r="U41" i="28" s="1"/>
  <c r="U39" i="28"/>
  <c r="J46" i="28"/>
  <c r="J41" i="28"/>
  <c r="J47" i="28" s="1"/>
  <c r="I47" i="28"/>
  <c r="M41" i="28"/>
  <c r="N41" i="32"/>
  <c r="U41" i="32" s="1"/>
  <c r="N44" i="32"/>
  <c r="U39" i="32"/>
  <c r="I44" i="32"/>
  <c r="N46" i="28"/>
  <c r="M46" i="28"/>
  <c r="N47" i="28" l="1"/>
  <c r="M47" i="28"/>
  <c r="N44" i="28"/>
</calcChain>
</file>

<file path=xl/sharedStrings.xml><?xml version="1.0" encoding="utf-8"?>
<sst xmlns="http://schemas.openxmlformats.org/spreadsheetml/2006/main" count="806" uniqueCount="175">
  <si>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1"/>
  </si>
  <si>
    <t>前年調定額</t>
  </si>
  <si>
    <t>プラスチック製品製造業</t>
    <rPh sb="6" eb="8">
      <t>セイヒン</t>
    </rPh>
    <rPh sb="8" eb="11">
      <t>セイゾウギョウ</t>
    </rPh>
    <phoneticPr fontId="1"/>
  </si>
  <si>
    <t>（業種別）</t>
  </si>
  <si>
    <t>情報通信業・運輸業</t>
    <rPh sb="0" eb="2">
      <t>ジョウホウ</t>
    </rPh>
    <rPh sb="2" eb="4">
      <t>ツウシン</t>
    </rPh>
    <rPh sb="4" eb="5">
      <t>ギョウ</t>
    </rPh>
    <rPh sb="6" eb="8">
      <t>ウンユ</t>
    </rPh>
    <rPh sb="8" eb="9">
      <t>ギョウ</t>
    </rPh>
    <phoneticPr fontId="1"/>
  </si>
  <si>
    <t>医療品製造業</t>
    <rPh sb="0" eb="2">
      <t>イリョウ</t>
    </rPh>
    <rPh sb="2" eb="3">
      <t>ヒン</t>
    </rPh>
    <rPh sb="3" eb="6">
      <t>セイゾウギョウ</t>
    </rPh>
    <phoneticPr fontId="1"/>
  </si>
  <si>
    <t>ヤンマー、ダイハツディーゼル、日立建機ティエラ、キャノンマシナリー</t>
    <rPh sb="15" eb="17">
      <t>ヒタチ</t>
    </rPh>
    <rPh sb="17" eb="19">
      <t>ケンキ</t>
    </rPh>
    <phoneticPr fontId="1"/>
  </si>
  <si>
    <t>（単位：千円・％）</t>
  </si>
  <si>
    <t>タキイ種苗、日本チャールズリバー</t>
    <rPh sb="3" eb="5">
      <t>シュビョウ</t>
    </rPh>
    <rPh sb="6" eb="8">
      <t>ニホン</t>
    </rPh>
    <phoneticPr fontId="1"/>
  </si>
  <si>
    <t>調定増減額</t>
  </si>
  <si>
    <t xml:space="preserve">  業    　　  種</t>
  </si>
  <si>
    <t>前年比</t>
  </si>
  <si>
    <t>　注：製造業は、左側に「※」を記載。</t>
    <rPh sb="1" eb="2">
      <t>チュウ</t>
    </rPh>
    <rPh sb="3" eb="6">
      <t>セイゾウギョウ</t>
    </rPh>
    <rPh sb="8" eb="10">
      <t>ヒダリガワ</t>
    </rPh>
    <rPh sb="15" eb="17">
      <t>キサイ</t>
    </rPh>
    <phoneticPr fontId="1"/>
  </si>
  <si>
    <t>日本コカコーラ、麒麟麦酒、日清食品、天一食品商事</t>
    <rPh sb="0" eb="2">
      <t>ニホン</t>
    </rPh>
    <rPh sb="8" eb="10">
      <t>キリン</t>
    </rPh>
    <rPh sb="10" eb="11">
      <t>ムギ</t>
    </rPh>
    <rPh sb="11" eb="12">
      <t>サケ</t>
    </rPh>
    <rPh sb="13" eb="15">
      <t>ニッシン</t>
    </rPh>
    <rPh sb="15" eb="17">
      <t>ショクヒン</t>
    </rPh>
    <rPh sb="18" eb="19">
      <t>テン</t>
    </rPh>
    <rPh sb="19" eb="20">
      <t>イチ</t>
    </rPh>
    <rPh sb="20" eb="22">
      <t>ショクヒン</t>
    </rPh>
    <rPh sb="22" eb="24">
      <t>ショウジ</t>
    </rPh>
    <phoneticPr fontId="4"/>
  </si>
  <si>
    <t>法人二税</t>
  </si>
  <si>
    <t>東レ、東レ・オペロンテックス、旭化成せんい</t>
    <rPh sb="0" eb="1">
      <t>トウ</t>
    </rPh>
    <rPh sb="3" eb="4">
      <t>トウ</t>
    </rPh>
    <rPh sb="15" eb="18">
      <t>アサヒカセイ</t>
    </rPh>
    <phoneticPr fontId="1"/>
  </si>
  <si>
    <t>本年調定額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</si>
  <si>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</si>
  <si>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構成比</t>
  </si>
  <si>
    <t>業種ｺｰﾄﾞ</t>
  </si>
  <si>
    <t>高島鉱建</t>
    <rPh sb="0" eb="2">
      <t>タカシマ</t>
    </rPh>
    <rPh sb="2" eb="3">
      <t>コウ</t>
    </rPh>
    <rPh sb="3" eb="4">
      <t>ケン</t>
    </rPh>
    <phoneticPr fontId="4"/>
  </si>
  <si>
    <t>情報通信機械製造業</t>
    <rPh sb="0" eb="2">
      <t>ジョウホウ</t>
    </rPh>
    <rPh sb="2" eb="4">
      <t>ツウシン</t>
    </rPh>
    <rPh sb="4" eb="6">
      <t>キカイ</t>
    </rPh>
    <rPh sb="6" eb="9">
      <t>セイゾウギョウ</t>
    </rPh>
    <phoneticPr fontId="1"/>
  </si>
  <si>
    <t>農業・林業・漁業</t>
    <rPh sb="0" eb="2">
      <t>ノウギョウ</t>
    </rPh>
    <rPh sb="3" eb="5">
      <t>リンギョウ</t>
    </rPh>
    <rPh sb="6" eb="8">
      <t>ギョギョウ</t>
    </rPh>
    <phoneticPr fontId="1"/>
  </si>
  <si>
    <t xml:space="preserve">  合    　　  計</t>
  </si>
  <si>
    <t>宿泊業</t>
    <rPh sb="0" eb="2">
      <t>シュクハク</t>
    </rPh>
    <rPh sb="2" eb="3">
      <t>ギョウ</t>
    </rPh>
    <phoneticPr fontId="1"/>
  </si>
  <si>
    <t>その他</t>
    <rPh sb="2" eb="3">
      <t>タ</t>
    </rPh>
    <phoneticPr fontId="1"/>
  </si>
  <si>
    <t xml:space="preserve">  製    造    業</t>
  </si>
  <si>
    <t>建設業</t>
    <rPh sb="0" eb="3">
      <t>ケンセツギョウ</t>
    </rPh>
    <phoneticPr fontId="1"/>
  </si>
  <si>
    <t>鉄鋼業</t>
    <rPh sb="0" eb="2">
      <t>テッコウ</t>
    </rPh>
    <rPh sb="2" eb="3">
      <t>ギョウ</t>
    </rPh>
    <phoneticPr fontId="1"/>
  </si>
  <si>
    <t xml:space="preserve">  非  製  造  業</t>
  </si>
  <si>
    <t>主要法人</t>
    <rPh sb="0" eb="2">
      <t>シュヨウ</t>
    </rPh>
    <rPh sb="2" eb="4">
      <t>ホウジン</t>
    </rPh>
    <phoneticPr fontId="1"/>
  </si>
  <si>
    <t>京セラ、村田製作所、エルナー、日新イオン機器</t>
    <rPh sb="0" eb="1">
      <t>キョウ</t>
    </rPh>
    <rPh sb="4" eb="6">
      <t>ムラタ</t>
    </rPh>
    <rPh sb="6" eb="9">
      <t>セイサクショ</t>
    </rPh>
    <rPh sb="15" eb="17">
      <t>ニッシン</t>
    </rPh>
    <rPh sb="20" eb="22">
      <t>キキ</t>
    </rPh>
    <phoneticPr fontId="4"/>
  </si>
  <si>
    <t>整数</t>
    <rPh sb="0" eb="2">
      <t>セイスウ</t>
    </rPh>
    <phoneticPr fontId="1"/>
  </si>
  <si>
    <t>鉱業</t>
    <rPh sb="0" eb="2">
      <t>コウギョウ</t>
    </rPh>
    <phoneticPr fontId="1"/>
  </si>
  <si>
    <t>食料品・たばこ製造業</t>
    <rPh sb="0" eb="3">
      <t>ショクリョウヒン</t>
    </rPh>
    <rPh sb="7" eb="10">
      <t>セイゾウギョウ</t>
    </rPh>
    <phoneticPr fontId="1"/>
  </si>
  <si>
    <t>サービス業</t>
    <rPh sb="4" eb="5">
      <t>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</si>
  <si>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</si>
  <si>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</t>
    <rPh sb="0" eb="2">
      <t>モクザイ</t>
    </rPh>
    <rPh sb="3" eb="4">
      <t>キ</t>
    </rPh>
    <rPh sb="4" eb="6">
      <t>セイヒン</t>
    </rPh>
    <rPh sb="6" eb="9">
      <t>セイゾウギョウ</t>
    </rPh>
    <phoneticPr fontId="1"/>
  </si>
  <si>
    <t>橋本不動産、住友不動産、イオンモール</t>
    <rPh sb="6" eb="8">
      <t>スミトモ</t>
    </rPh>
    <rPh sb="8" eb="11">
      <t>フドウサン</t>
    </rPh>
    <phoneticPr fontId="1"/>
  </si>
  <si>
    <t>※</t>
  </si>
  <si>
    <t>日東電工、ダイハツ工業、三菱重工業、三菱自動車工業</t>
    <rPh sb="9" eb="11">
      <t>コウギョウ</t>
    </rPh>
    <rPh sb="12" eb="14">
      <t>ミツビシ</t>
    </rPh>
    <rPh sb="14" eb="17">
      <t>ジュウコウギョウ</t>
    </rPh>
    <rPh sb="18" eb="20">
      <t>ミツビシ</t>
    </rPh>
    <rPh sb="20" eb="23">
      <t>ジドウシャ</t>
    </rPh>
    <rPh sb="23" eb="25">
      <t>コウギョウ</t>
    </rPh>
    <phoneticPr fontId="1"/>
  </si>
  <si>
    <t>パルプ・紙・紙加工品</t>
    <rPh sb="4" eb="5">
      <t>カミ</t>
    </rPh>
    <rPh sb="6" eb="7">
      <t>カミ</t>
    </rPh>
    <rPh sb="7" eb="10">
      <t>カコウヒン</t>
    </rPh>
    <phoneticPr fontId="1"/>
  </si>
  <si>
    <t>その他製造業</t>
    <rPh sb="2" eb="3">
      <t>タ</t>
    </rPh>
    <rPh sb="3" eb="6">
      <t>セイゾウギョウ</t>
    </rPh>
    <phoneticPr fontId="1"/>
  </si>
  <si>
    <t>化学繊維製造業</t>
    <rPh sb="0" eb="2">
      <t>カガク</t>
    </rPh>
    <rPh sb="2" eb="4">
      <t>センイ</t>
    </rPh>
    <rPh sb="4" eb="7">
      <t>セイゾウギョウ</t>
    </rPh>
    <phoneticPr fontId="1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</si>
  <si>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1"/>
  </si>
  <si>
    <t>その他の化学工業</t>
    <rPh sb="2" eb="3">
      <t>タ</t>
    </rPh>
    <rPh sb="4" eb="6">
      <t>カガク</t>
    </rPh>
    <rPh sb="6" eb="8">
      <t>コウギョウ</t>
    </rPh>
    <phoneticPr fontId="1"/>
  </si>
  <si>
    <t>トーア、ナイキ</t>
  </si>
  <si>
    <t>H26年度</t>
  </si>
  <si>
    <t>石油・石炭・プラ製品</t>
    <rPh sb="0" eb="2">
      <t>セキユ</t>
    </rPh>
    <rPh sb="3" eb="5">
      <t>セキタン</t>
    </rPh>
    <rPh sb="8" eb="10">
      <t>セイヒン</t>
    </rPh>
    <phoneticPr fontId="1"/>
  </si>
  <si>
    <t>証券・商品先物取引業</t>
    <rPh sb="0" eb="2">
      <t>ショウケン</t>
    </rPh>
    <rPh sb="3" eb="5">
      <t>ショウヒン</t>
    </rPh>
    <rPh sb="5" eb="7">
      <t>サキモノ</t>
    </rPh>
    <rPh sb="7" eb="10">
      <t>トリヒキギョウ</t>
    </rPh>
    <phoneticPr fontId="1"/>
  </si>
  <si>
    <t>東洋紡績、ＫＢセーレン、シキボウ、呉羽テック</t>
    <rPh sb="0" eb="2">
      <t>トウヨウ</t>
    </rPh>
    <rPh sb="2" eb="4">
      <t>ボウセキ</t>
    </rPh>
    <rPh sb="17" eb="19">
      <t>クレハ</t>
    </rPh>
    <phoneticPr fontId="1"/>
  </si>
  <si>
    <t>ゴム・皮製品製造業</t>
    <rPh sb="3" eb="4">
      <t>カワ</t>
    </rPh>
    <rPh sb="4" eb="6">
      <t>セイヒン</t>
    </rPh>
    <rPh sb="6" eb="9">
      <t>セイゾウギョウ</t>
    </rPh>
    <phoneticPr fontId="1"/>
  </si>
  <si>
    <t>H27年度</t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</si>
  <si>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</si>
  <si>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鉄鋼・非鉄金属製造業</t>
    <rPh sb="0" eb="2">
      <t>テッコウ</t>
    </rPh>
    <rPh sb="3" eb="5">
      <t>ヒテツ</t>
    </rPh>
    <rPh sb="5" eb="7">
      <t>キンゾク</t>
    </rPh>
    <rPh sb="7" eb="10">
      <t>セイゾウギョウ</t>
    </rPh>
    <phoneticPr fontId="1"/>
  </si>
  <si>
    <t>卸売・小売業</t>
    <rPh sb="0" eb="2">
      <t>オロシウ</t>
    </rPh>
    <rPh sb="3" eb="5">
      <t>コウ</t>
    </rPh>
    <rPh sb="5" eb="6">
      <t>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</si>
  <si>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</si>
  <si>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</si>
  <si>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合    　    計</t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</si>
  <si>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</si>
  <si>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</si>
  <si>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</si>
  <si>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医療・福祉・教育</t>
    <rPh sb="0" eb="2">
      <t>イリョウ</t>
    </rPh>
    <rPh sb="3" eb="5">
      <t>フクシ</t>
    </rPh>
    <rPh sb="6" eb="8">
      <t>キョウイク</t>
    </rPh>
    <phoneticPr fontId="1"/>
  </si>
  <si>
    <t>佐川印刷、大阪シーリング印刷</t>
    <rPh sb="0" eb="2">
      <t>サガワ</t>
    </rPh>
    <rPh sb="2" eb="4">
      <t>インサツ</t>
    </rPh>
    <rPh sb="5" eb="7">
      <t>オオサカ</t>
    </rPh>
    <rPh sb="12" eb="14">
      <t>インサツ</t>
    </rPh>
    <phoneticPr fontId="4"/>
  </si>
  <si>
    <t>保険業</t>
    <rPh sb="0" eb="3">
      <t>ホケンギョウ</t>
    </rPh>
    <phoneticPr fontId="1"/>
  </si>
  <si>
    <t>銀行業</t>
    <rPh sb="0" eb="3">
      <t>ギンコウギョウ</t>
    </rPh>
    <phoneticPr fontId="1"/>
  </si>
  <si>
    <t>金融業</t>
    <rPh sb="0" eb="3">
      <t>キンユウギョウ</t>
    </rPh>
    <phoneticPr fontId="1"/>
  </si>
  <si>
    <t>事    業    税</t>
  </si>
  <si>
    <t>不動産業</t>
    <rPh sb="0" eb="4">
      <t>フドウサンギョウ</t>
    </rPh>
    <phoneticPr fontId="1"/>
  </si>
  <si>
    <t>東レエンジニアリング、きんでん、大東建託、一条工務店</t>
    <rPh sb="0" eb="1">
      <t>トウ</t>
    </rPh>
    <rPh sb="16" eb="18">
      <t>ダイトウ</t>
    </rPh>
    <rPh sb="18" eb="20">
      <t>ケンタク</t>
    </rPh>
    <rPh sb="21" eb="23">
      <t>イチジョウ</t>
    </rPh>
    <rPh sb="23" eb="26">
      <t>コウムテン</t>
    </rPh>
    <phoneticPr fontId="1"/>
  </si>
  <si>
    <t>飲食店・宿泊業</t>
    <rPh sb="0" eb="3">
      <t>インショクテン</t>
    </rPh>
    <rPh sb="4" eb="6">
      <t>シュクハク</t>
    </rPh>
    <rPh sb="6" eb="7">
      <t>ギョウ</t>
    </rPh>
    <phoneticPr fontId="1"/>
  </si>
  <si>
    <t>チェック</t>
  </si>
  <si>
    <t>県    民    税</t>
  </si>
  <si>
    <t>関西電力、大阪瓦斯</t>
    <rPh sb="0" eb="2">
      <t>カンサイ</t>
    </rPh>
    <rPh sb="2" eb="4">
      <t>デンリョク</t>
    </rPh>
    <rPh sb="5" eb="7">
      <t>オオサカ</t>
    </rPh>
    <rPh sb="7" eb="9">
      <t>ガス</t>
    </rPh>
    <phoneticPr fontId="1"/>
  </si>
  <si>
    <t>日本コカコーラ、日清食品、麒麟麦酒、ロッテ</t>
    <rPh sb="0" eb="2">
      <t>ニホン</t>
    </rPh>
    <rPh sb="8" eb="10">
      <t>ニッシン</t>
    </rPh>
    <rPh sb="10" eb="12">
      <t>ショクヒン</t>
    </rPh>
    <rPh sb="13" eb="15">
      <t>キリン</t>
    </rPh>
    <rPh sb="15" eb="17">
      <t>ビール</t>
    </rPh>
    <phoneticPr fontId="1"/>
  </si>
  <si>
    <t>リゾートトラスト</t>
  </si>
  <si>
    <t>河村化工、サンディック</t>
    <rPh sb="0" eb="2">
      <t>カワムラ</t>
    </rPh>
    <rPh sb="2" eb="4">
      <t>カコウ</t>
    </rPh>
    <phoneticPr fontId="1"/>
  </si>
  <si>
    <t>高島鉱建</t>
  </si>
  <si>
    <t>日映日野、日吉</t>
    <rPh sb="0" eb="1">
      <t>ニチ</t>
    </rPh>
    <rPh sb="1" eb="2">
      <t>ウツル</t>
    </rPh>
    <rPh sb="2" eb="4">
      <t>ヒノ</t>
    </rPh>
    <rPh sb="5" eb="7">
      <t>ヒヨシ</t>
    </rPh>
    <phoneticPr fontId="1"/>
  </si>
  <si>
    <t>大津板紙、王子特殊紙、コクヨ工業滋賀</t>
    <rPh sb="0" eb="2">
      <t>オオツ</t>
    </rPh>
    <rPh sb="2" eb="4">
      <t>イタガミ</t>
    </rPh>
    <rPh sb="5" eb="7">
      <t>オウジ</t>
    </rPh>
    <rPh sb="7" eb="9">
      <t>トクシュ</t>
    </rPh>
    <rPh sb="9" eb="10">
      <t>カミ</t>
    </rPh>
    <rPh sb="14" eb="16">
      <t>コウギョウ</t>
    </rPh>
    <rPh sb="16" eb="18">
      <t>シガ</t>
    </rPh>
    <phoneticPr fontId="1"/>
  </si>
  <si>
    <t>佐川印刷、大阪シーリング印刷、ナイテック工業</t>
    <rPh sb="5" eb="7">
      <t>オオサカ</t>
    </rPh>
    <rPh sb="12" eb="14">
      <t>インサツ</t>
    </rPh>
    <phoneticPr fontId="1"/>
  </si>
  <si>
    <t>ブリヂストン</t>
  </si>
  <si>
    <t>近江鍛工、メタルアート、東洋アルミニウム</t>
    <rPh sb="0" eb="2">
      <t>オウミ</t>
    </rPh>
    <rPh sb="2" eb="4">
      <t>タンコウ</t>
    </rPh>
    <rPh sb="12" eb="14">
      <t>トウヨウ</t>
    </rPh>
    <phoneticPr fontId="1"/>
  </si>
  <si>
    <t>日本精工、古河ＡＳ、日立ツール</t>
    <rPh sb="0" eb="2">
      <t>ニホン</t>
    </rPh>
    <rPh sb="2" eb="4">
      <t>セイコウ</t>
    </rPh>
    <rPh sb="10" eb="12">
      <t>ヒタチ</t>
    </rPh>
    <phoneticPr fontId="1"/>
  </si>
  <si>
    <t>大日本スクリーン製造、イシダ、松定プレシジョン、東レ・プレシジョン</t>
    <rPh sb="15" eb="16">
      <t>マツ</t>
    </rPh>
    <rPh sb="16" eb="17">
      <t>サダ</t>
    </rPh>
    <rPh sb="24" eb="25">
      <t>トウ</t>
    </rPh>
    <phoneticPr fontId="1"/>
  </si>
  <si>
    <t>汎用機械器具製造業</t>
    <rPh sb="0" eb="2">
      <t>ハンヨウ</t>
    </rPh>
    <rPh sb="2" eb="4">
      <t>キカイ</t>
    </rPh>
    <rPh sb="4" eb="6">
      <t>キグ</t>
    </rPh>
    <rPh sb="6" eb="9">
      <t>セイゾウギョウ</t>
    </rPh>
    <phoneticPr fontId="1"/>
  </si>
  <si>
    <t>ＪＲ東海、ＮＴＴドコモ、ＪＲ西日本、京阪電気鉄道</t>
    <rPh sb="2" eb="4">
      <t>トウカイ</t>
    </rPh>
    <rPh sb="14" eb="17">
      <t>ニシニホン</t>
    </rPh>
    <rPh sb="18" eb="20">
      <t>ケイハン</t>
    </rPh>
    <rPh sb="20" eb="22">
      <t>デンキ</t>
    </rPh>
    <rPh sb="22" eb="24">
      <t>テツドウ</t>
    </rPh>
    <phoneticPr fontId="1"/>
  </si>
  <si>
    <t>平和堂、ヤマダ電機、上新電機、ユタカファーマシー、トヨタカローラ滋賀</t>
    <rPh sb="0" eb="3">
      <t>ヘイワドウ</t>
    </rPh>
    <rPh sb="7" eb="9">
      <t>デンキ</t>
    </rPh>
    <rPh sb="10" eb="12">
      <t>ジョウシン</t>
    </rPh>
    <rPh sb="12" eb="14">
      <t>デンキ</t>
    </rPh>
    <rPh sb="32" eb="34">
      <t>シガ</t>
    </rPh>
    <phoneticPr fontId="1"/>
  </si>
  <si>
    <t>滋賀銀行、関西アーバン銀行、ゆうちょ銀行、京都銀行</t>
    <rPh sb="0" eb="2">
      <t>シガ</t>
    </rPh>
    <rPh sb="2" eb="4">
      <t>ギンコウ</t>
    </rPh>
    <rPh sb="18" eb="20">
      <t>ギンコウ</t>
    </rPh>
    <rPh sb="21" eb="23">
      <t>キョウト</t>
    </rPh>
    <rPh sb="23" eb="25">
      <t>ギンコウ</t>
    </rPh>
    <phoneticPr fontId="1"/>
  </si>
  <si>
    <r>
      <t>H2</t>
    </r>
    <r>
      <rPr>
        <sz val="11"/>
        <rFont val="明朝"/>
        <family val="3"/>
        <charset val="128"/>
      </rPr>
      <t>4年度</t>
    </r>
    <rPh sb="4" eb="5">
      <t>ド</t>
    </rPh>
    <phoneticPr fontId="1"/>
  </si>
  <si>
    <t>アイフル、長浜信用金庫、湖東信用金庫、京都中央信用金庫</t>
    <rPh sb="12" eb="14">
      <t>コトウ</t>
    </rPh>
    <rPh sb="14" eb="16">
      <t>シンヨウ</t>
    </rPh>
    <rPh sb="16" eb="18">
      <t>キンコ</t>
    </rPh>
    <rPh sb="19" eb="21">
      <t>キョウト</t>
    </rPh>
    <rPh sb="21" eb="23">
      <t>チュウオウ</t>
    </rPh>
    <rPh sb="23" eb="25">
      <t>シンヨウ</t>
    </rPh>
    <rPh sb="25" eb="27">
      <t>キンコ</t>
    </rPh>
    <phoneticPr fontId="1"/>
  </si>
  <si>
    <t>調整率</t>
    <rPh sb="0" eb="3">
      <t>チョウセイリツ</t>
    </rPh>
    <phoneticPr fontId="1"/>
  </si>
  <si>
    <t>野村證券、びわこ信用金庫、日立キャピタル</t>
    <rPh sb="0" eb="2">
      <t>ノムラ</t>
    </rPh>
    <rPh sb="2" eb="4">
      <t>ショウケン</t>
    </rPh>
    <rPh sb="8" eb="10">
      <t>シンヨウ</t>
    </rPh>
    <rPh sb="10" eb="12">
      <t>キンコ</t>
    </rPh>
    <rPh sb="13" eb="15">
      <t>ヒタチ</t>
    </rPh>
    <phoneticPr fontId="1"/>
  </si>
  <si>
    <t>明治安田生命保険、住友生命保険、かんぽ生命保険、東京海上日動火災</t>
    <rPh sb="0" eb="2">
      <t>メイジ</t>
    </rPh>
    <rPh sb="2" eb="4">
      <t>ヤスダ</t>
    </rPh>
    <rPh sb="4" eb="6">
      <t>セイメイ</t>
    </rPh>
    <rPh sb="6" eb="8">
      <t>ホケン</t>
    </rPh>
    <rPh sb="9" eb="11">
      <t>スミトモ</t>
    </rPh>
    <rPh sb="11" eb="13">
      <t>セイメイ</t>
    </rPh>
    <rPh sb="13" eb="15">
      <t>ホケン</t>
    </rPh>
    <rPh sb="19" eb="21">
      <t>セイメイ</t>
    </rPh>
    <rPh sb="21" eb="23">
      <t>ホケン</t>
    </rPh>
    <phoneticPr fontId="1"/>
  </si>
  <si>
    <t>セレマ、しがぎんリースキャピタル、セコム、生協コープしが</t>
    <rPh sb="21" eb="23">
      <t>セイキョウ</t>
    </rPh>
    <phoneticPr fontId="1"/>
  </si>
  <si>
    <t>調整</t>
    <rPh sb="0" eb="2">
      <t>チョウセイ</t>
    </rPh>
    <phoneticPr fontId="1"/>
  </si>
  <si>
    <r>
      <t>H2</t>
    </r>
    <r>
      <rPr>
        <sz val="11"/>
        <rFont val="明朝"/>
        <family val="3"/>
        <charset val="128"/>
      </rPr>
      <t>5年度</t>
    </r>
  </si>
  <si>
    <t>整数に</t>
    <rPh sb="0" eb="2">
      <t>セイスウ</t>
    </rPh>
    <phoneticPr fontId="1"/>
  </si>
  <si>
    <t>事業税</t>
    <rPh sb="0" eb="3">
      <t>ジギョウゼイ</t>
    </rPh>
    <phoneticPr fontId="1"/>
  </si>
  <si>
    <t>県民税</t>
    <rPh sb="0" eb="3">
      <t>ケンミンゼイ</t>
    </rPh>
    <phoneticPr fontId="1"/>
  </si>
  <si>
    <t>業種</t>
  </si>
  <si>
    <t>前年度比</t>
    <rPh sb="2" eb="3">
      <t>ド</t>
    </rPh>
    <phoneticPr fontId="1"/>
  </si>
  <si>
    <t>平成25年度法人二税調定額対前年度比較表（全法人・業種別）</t>
    <rPh sb="25" eb="28">
      <t>ギョウシュベツ</t>
    </rPh>
    <phoneticPr fontId="1"/>
  </si>
  <si>
    <t>村田製作所、京セラ、キーエンス</t>
  </si>
  <si>
    <t>太陽生命保険、明治安田生命保険、損害保険ジャパン日本興亜</t>
    <rPh sb="0" eb="2">
      <t>タイヨウ</t>
    </rPh>
    <rPh sb="2" eb="4">
      <t>セイメイ</t>
    </rPh>
    <rPh sb="4" eb="6">
      <t>ホケン</t>
    </rPh>
    <rPh sb="7" eb="9">
      <t>メイジ</t>
    </rPh>
    <rPh sb="9" eb="11">
      <t>ヤスダ</t>
    </rPh>
    <rPh sb="11" eb="13">
      <t>セイメイ</t>
    </rPh>
    <rPh sb="13" eb="15">
      <t>ホケン</t>
    </rPh>
    <rPh sb="16" eb="18">
      <t>ソンガイ</t>
    </rPh>
    <rPh sb="18" eb="20">
      <t>ホケン</t>
    </rPh>
    <rPh sb="24" eb="26">
      <t>ニホン</t>
    </rPh>
    <rPh sb="26" eb="28">
      <t>コウア</t>
    </rPh>
    <phoneticPr fontId="4"/>
  </si>
  <si>
    <t>タカタ、日本カーボン、ＴＭＴマシナリー、ニプロ、タカラバイオ</t>
    <rPh sb="4" eb="6">
      <t>ニホン</t>
    </rPh>
    <phoneticPr fontId="1"/>
  </si>
  <si>
    <t>日本電気硝子、東海カーボン</t>
    <rPh sb="0" eb="2">
      <t>ニホン</t>
    </rPh>
    <rPh sb="2" eb="4">
      <t>デンキ</t>
    </rPh>
    <rPh sb="4" eb="6">
      <t>ガラス</t>
    </rPh>
    <rPh sb="7" eb="9">
      <t>トウカイ</t>
    </rPh>
    <phoneticPr fontId="1"/>
  </si>
  <si>
    <t>パナソニック、オムロン、ダイキン工業、日本電産</t>
    <rPh sb="19" eb="21">
      <t>ニホン</t>
    </rPh>
    <rPh sb="21" eb="23">
      <t>デンサン</t>
    </rPh>
    <phoneticPr fontId="1"/>
  </si>
  <si>
    <t>大塚製薬、バイエル薬品、参天製薬</t>
    <rPh sb="0" eb="2">
      <t>オオツカ</t>
    </rPh>
    <rPh sb="2" eb="4">
      <t>セイヤク</t>
    </rPh>
    <rPh sb="12" eb="14">
      <t>サンテン</t>
    </rPh>
    <rPh sb="14" eb="16">
      <t>セイヤク</t>
    </rPh>
    <phoneticPr fontId="1"/>
  </si>
  <si>
    <t>三菱樹脂、積水化学工業、吉野工業所、淀川ヒューテック</t>
    <rPh sb="0" eb="2">
      <t>ミツビシ</t>
    </rPh>
    <rPh sb="2" eb="4">
      <t>ジュシ</t>
    </rPh>
    <rPh sb="12" eb="14">
      <t>ヨシノ</t>
    </rPh>
    <rPh sb="14" eb="17">
      <t>コウギョウショ</t>
    </rPh>
    <rPh sb="18" eb="20">
      <t>ヨドガワ</t>
    </rPh>
    <phoneticPr fontId="1"/>
  </si>
  <si>
    <t>平成25年度法人二税調定額（現年分）対前年度比較表（業種別）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</si>
  <si>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r>
      <t>H2</t>
    </r>
    <r>
      <rPr>
        <sz val="11"/>
        <rFont val="明朝"/>
        <family val="3"/>
        <charset val="128"/>
      </rPr>
      <t>5年度</t>
    </r>
    <rPh sb="3" eb="5">
      <t>ネンド</t>
    </rPh>
    <phoneticPr fontId="1"/>
  </si>
  <si>
    <r>
      <t>H2</t>
    </r>
    <r>
      <rPr>
        <sz val="11"/>
        <rFont val="明朝"/>
        <family val="3"/>
        <charset val="128"/>
      </rPr>
      <t>4年度</t>
    </r>
  </si>
  <si>
    <t>平成25年度法人二税調定額対前年度比較表（業種別・調定額順）</t>
    <rPh sb="21" eb="24">
      <t>ギョウシュベツ</t>
    </rPh>
    <rPh sb="25" eb="28">
      <t>チョウテイガク</t>
    </rPh>
    <rPh sb="28" eb="29">
      <t>ジュン</t>
    </rPh>
    <phoneticPr fontId="1"/>
  </si>
  <si>
    <t>全国共済農業組合連合会、郵便局、郵便事業</t>
    <rPh sb="2" eb="4">
      <t>キョウサイ</t>
    </rPh>
    <rPh sb="12" eb="15">
      <t>ユウビンキョク</t>
    </rPh>
    <phoneticPr fontId="1"/>
  </si>
  <si>
    <t>平成26年度法人二税調定額（現年分）対前年度比較表（業種別）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</si>
  <si>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r>
      <t>H25</t>
    </r>
    <r>
      <rPr>
        <sz val="11"/>
        <rFont val="明朝"/>
        <family val="3"/>
        <charset val="128"/>
      </rPr>
      <t>年度</t>
    </r>
    <rPh sb="4" eb="5">
      <t>ド</t>
    </rPh>
    <phoneticPr fontId="1"/>
  </si>
  <si>
    <r>
      <t>H26</t>
    </r>
    <r>
      <rPr>
        <sz val="11"/>
        <rFont val="明朝"/>
        <family val="3"/>
        <charset val="128"/>
      </rPr>
      <t>年度</t>
    </r>
    <rPh sb="3" eb="5">
      <t>ネンド</t>
    </rPh>
    <phoneticPr fontId="1"/>
  </si>
  <si>
    <r>
      <t>H25</t>
    </r>
    <r>
      <rPr>
        <sz val="11"/>
        <rFont val="明朝"/>
        <family val="3"/>
        <charset val="128"/>
      </rPr>
      <t>年度</t>
    </r>
  </si>
  <si>
    <t>東レ、旭化成ケミカルズ、旭化成せんい</t>
    <rPh sb="0" eb="1">
      <t>トウ</t>
    </rPh>
    <rPh sb="3" eb="6">
      <t>アサヒカセイ</t>
    </rPh>
    <rPh sb="12" eb="15">
      <t>アサヒカセイ</t>
    </rPh>
    <phoneticPr fontId="4"/>
  </si>
  <si>
    <r>
      <t>H26</t>
    </r>
    <r>
      <rPr>
        <sz val="11"/>
        <rFont val="明朝"/>
        <family val="3"/>
        <charset val="128"/>
      </rPr>
      <t>年度</t>
    </r>
  </si>
  <si>
    <t>平成26年度法人二税調定額対前年度比較表（全法人・業種別）</t>
    <rPh sb="25" eb="28">
      <t>ギョウシュベツ</t>
    </rPh>
    <phoneticPr fontId="1"/>
  </si>
  <si>
    <t>滋賀銀行、ゆうちょ銀行、京都銀行</t>
    <rPh sb="0" eb="2">
      <t>シガ</t>
    </rPh>
    <rPh sb="2" eb="4">
      <t>ギンコウ</t>
    </rPh>
    <rPh sb="9" eb="11">
      <t>ギンコウ</t>
    </rPh>
    <rPh sb="12" eb="14">
      <t>キョウト</t>
    </rPh>
    <rPh sb="14" eb="16">
      <t>ギンコウ</t>
    </rPh>
    <phoneticPr fontId="4"/>
  </si>
  <si>
    <t>タキイ種苗</t>
    <rPh sb="3" eb="5">
      <t>シュビョウ</t>
    </rPh>
    <phoneticPr fontId="4"/>
  </si>
  <si>
    <t>積水ハウス、昭建、一条工務店、材光工務店</t>
    <rPh sb="6" eb="8">
      <t>ショウケン</t>
    </rPh>
    <rPh sb="9" eb="11">
      <t>イチジョウ</t>
    </rPh>
    <rPh sb="11" eb="14">
      <t>コウムテン</t>
    </rPh>
    <rPh sb="15" eb="16">
      <t>ザイ</t>
    </rPh>
    <rPh sb="16" eb="17">
      <t>ミツ</t>
    </rPh>
    <rPh sb="17" eb="20">
      <t>コウムテン</t>
    </rPh>
    <phoneticPr fontId="4"/>
  </si>
  <si>
    <t>日本バイリーン、ＪＮＣファイバーズ、綾羽、ダイニック</t>
    <rPh sb="0" eb="2">
      <t>ニホン</t>
    </rPh>
    <rPh sb="18" eb="20">
      <t>アヤハ</t>
    </rPh>
    <phoneticPr fontId="4"/>
  </si>
  <si>
    <t>大津板紙、山田ダンボール</t>
    <rPh sb="0" eb="2">
      <t>オオツ</t>
    </rPh>
    <rPh sb="2" eb="4">
      <t>イタガミ</t>
    </rPh>
    <rPh sb="5" eb="7">
      <t>ヤマダ</t>
    </rPh>
    <phoneticPr fontId="4"/>
  </si>
  <si>
    <t>大塚製薬、バイエル薬品、参天製薬、マルホ</t>
    <rPh sb="0" eb="2">
      <t>オオツカ</t>
    </rPh>
    <rPh sb="2" eb="4">
      <t>セイヤク</t>
    </rPh>
    <rPh sb="9" eb="11">
      <t>ヤクヒン</t>
    </rPh>
    <rPh sb="12" eb="14">
      <t>サンテン</t>
    </rPh>
    <rPh sb="14" eb="16">
      <t>セイヤク</t>
    </rPh>
    <phoneticPr fontId="4"/>
  </si>
  <si>
    <t>証券業</t>
    <rPh sb="0" eb="3">
      <t>ショウケンギョウ</t>
    </rPh>
    <phoneticPr fontId="1"/>
  </si>
  <si>
    <t>積水化学工業、三菱樹脂、淀川ヒューテック、シーアイ化成</t>
    <rPh sb="0" eb="2">
      <t>セキスイ</t>
    </rPh>
    <rPh sb="2" eb="4">
      <t>カガク</t>
    </rPh>
    <rPh sb="4" eb="6">
      <t>コウギョウ</t>
    </rPh>
    <rPh sb="7" eb="9">
      <t>ミツビシ</t>
    </rPh>
    <rPh sb="9" eb="11">
      <t>ジュシ</t>
    </rPh>
    <rPh sb="12" eb="14">
      <t>ヨドガワ</t>
    </rPh>
    <rPh sb="25" eb="27">
      <t>カセイ</t>
    </rPh>
    <phoneticPr fontId="4"/>
  </si>
  <si>
    <t>飲食店</t>
    <rPh sb="0" eb="2">
      <t>インショク</t>
    </rPh>
    <rPh sb="2" eb="3">
      <t>テン</t>
    </rPh>
    <phoneticPr fontId="1"/>
  </si>
  <si>
    <t>積水化成品滋賀、京セラサーキットソリューションズ</t>
    <rPh sb="0" eb="2">
      <t>セキスイ</t>
    </rPh>
    <rPh sb="2" eb="5">
      <t>カセイヒン</t>
    </rPh>
    <rPh sb="5" eb="7">
      <t>シガ</t>
    </rPh>
    <rPh sb="8" eb="9">
      <t>キョウ</t>
    </rPh>
    <phoneticPr fontId="4"/>
  </si>
  <si>
    <t>日本電気硝子、日電硝子加工、東洋ガラス</t>
    <rPh sb="0" eb="2">
      <t>ニホン</t>
    </rPh>
    <rPh sb="2" eb="4">
      <t>デンキ</t>
    </rPh>
    <rPh sb="4" eb="6">
      <t>ガラス</t>
    </rPh>
    <rPh sb="7" eb="9">
      <t>ニチデン</t>
    </rPh>
    <rPh sb="9" eb="11">
      <t>ガラス</t>
    </rPh>
    <rPh sb="11" eb="13">
      <t>カコウ</t>
    </rPh>
    <rPh sb="14" eb="16">
      <t>トウヨウ</t>
    </rPh>
    <phoneticPr fontId="4"/>
  </si>
  <si>
    <t>近江鍛工、東洋アルミエコープロダクツ、エス・エス・アルミ</t>
    <rPh sb="0" eb="2">
      <t>オウミ</t>
    </rPh>
    <rPh sb="2" eb="4">
      <t>タンコウ</t>
    </rPh>
    <rPh sb="5" eb="7">
      <t>トウヨウ</t>
    </rPh>
    <phoneticPr fontId="4"/>
  </si>
  <si>
    <t>日本精工、古河ＡＳ、昭和アルミニウム缶、旭化成住工</t>
    <rPh sb="0" eb="2">
      <t>ニホン</t>
    </rPh>
    <rPh sb="2" eb="4">
      <t>セイコウ</t>
    </rPh>
    <rPh sb="5" eb="7">
      <t>コガ</t>
    </rPh>
    <rPh sb="10" eb="12">
      <t>ショウワ</t>
    </rPh>
    <rPh sb="18" eb="19">
      <t>カン</t>
    </rPh>
    <rPh sb="20" eb="21">
      <t>アサヒ</t>
    </rPh>
    <rPh sb="21" eb="23">
      <t>カセイ</t>
    </rPh>
    <rPh sb="23" eb="25">
      <t>ジュウコウ</t>
    </rPh>
    <phoneticPr fontId="4"/>
  </si>
  <si>
    <t>ヤンマー、ダイハツディーゼル、日立建機ティエラ、ダイフク</t>
    <rPh sb="15" eb="17">
      <t>ヒタチ</t>
    </rPh>
    <rPh sb="17" eb="19">
      <t>ケンキ</t>
    </rPh>
    <phoneticPr fontId="4"/>
  </si>
  <si>
    <t>パナソニック、オムロン、ダイキン工業、フジテック、日本電産</t>
    <rPh sb="16" eb="18">
      <t>コウギョウ</t>
    </rPh>
    <rPh sb="25" eb="27">
      <t>ニホン</t>
    </rPh>
    <rPh sb="27" eb="29">
      <t>デンサン</t>
    </rPh>
    <phoneticPr fontId="4"/>
  </si>
  <si>
    <t>日東電工、ダイハツ工業、三菱重工業、富士シート</t>
    <rPh sb="0" eb="2">
      <t>ニットウ</t>
    </rPh>
    <rPh sb="2" eb="4">
      <t>デンコウ</t>
    </rPh>
    <rPh sb="9" eb="11">
      <t>コウギョウ</t>
    </rPh>
    <rPh sb="12" eb="14">
      <t>ミツビシ</t>
    </rPh>
    <rPh sb="14" eb="17">
      <t>ジュウコウギョウ</t>
    </rPh>
    <rPh sb="18" eb="20">
      <t>フジ</t>
    </rPh>
    <phoneticPr fontId="4"/>
  </si>
  <si>
    <t>イシダ、ＳＣＲＥＥＮホールディングス、東レ・プレシジョン</t>
    <rPh sb="19" eb="20">
      <t>トウ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</si>
  <si>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</si>
  <si>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タカタ、ＴＭＴマシナリー、ニプロ、ハヤミ工産</t>
    <rPh sb="20" eb="22">
      <t>コウサン</t>
    </rPh>
    <phoneticPr fontId="4"/>
  </si>
  <si>
    <t>関西電力、大阪ガス</t>
    <rPh sb="0" eb="2">
      <t>カンサイ</t>
    </rPh>
    <rPh sb="2" eb="4">
      <t>デンリョク</t>
    </rPh>
    <rPh sb="5" eb="7">
      <t>オオサカ</t>
    </rPh>
    <phoneticPr fontId="4"/>
  </si>
  <si>
    <t>ＪＲ東海、ＮＴＴドコモ、ＪＲ西日本、日本通運</t>
    <rPh sb="2" eb="4">
      <t>トウカイ</t>
    </rPh>
    <rPh sb="14" eb="15">
      <t>ニシ</t>
    </rPh>
    <rPh sb="15" eb="17">
      <t>ニホン</t>
    </rPh>
    <rPh sb="18" eb="20">
      <t>ニホン</t>
    </rPh>
    <rPh sb="20" eb="22">
      <t>ツウウン</t>
    </rPh>
    <phoneticPr fontId="4"/>
  </si>
  <si>
    <t>平和堂、上新電機、滋賀日産自動車、岩谷産業</t>
    <rPh sb="0" eb="2">
      <t>ヘイワ</t>
    </rPh>
    <rPh sb="2" eb="3">
      <t>ドウ</t>
    </rPh>
    <rPh sb="4" eb="6">
      <t>ジョウシン</t>
    </rPh>
    <rPh sb="6" eb="8">
      <t>デンキ</t>
    </rPh>
    <rPh sb="9" eb="11">
      <t>シガ</t>
    </rPh>
    <rPh sb="11" eb="13">
      <t>ニッサン</t>
    </rPh>
    <rPh sb="13" eb="16">
      <t>ジドウシャ</t>
    </rPh>
    <rPh sb="17" eb="19">
      <t>イワタニ</t>
    </rPh>
    <rPh sb="19" eb="21">
      <t>サンギョウ</t>
    </rPh>
    <phoneticPr fontId="4"/>
  </si>
  <si>
    <t>京都信用金庫、滋賀県民信用組合、滋賀中央信用金庫</t>
    <rPh sb="0" eb="2">
      <t>キョウト</t>
    </rPh>
    <rPh sb="2" eb="4">
      <t>シンヨウ</t>
    </rPh>
    <rPh sb="4" eb="6">
      <t>キンコ</t>
    </rPh>
    <rPh sb="7" eb="11">
      <t>シガケンミン</t>
    </rPh>
    <rPh sb="11" eb="13">
      <t>シンヨウ</t>
    </rPh>
    <rPh sb="13" eb="15">
      <t>クミアイ</t>
    </rPh>
    <rPh sb="16" eb="18">
      <t>シガ</t>
    </rPh>
    <rPh sb="18" eb="20">
      <t>チュウオウ</t>
    </rPh>
    <rPh sb="20" eb="22">
      <t>シンヨウ</t>
    </rPh>
    <rPh sb="22" eb="24">
      <t>キンコ</t>
    </rPh>
    <phoneticPr fontId="4"/>
  </si>
  <si>
    <t>びわこ信用保証、エース証券</t>
    <rPh sb="3" eb="5">
      <t>シンヨウ</t>
    </rPh>
    <rPh sb="5" eb="7">
      <t>ホショウ</t>
    </rPh>
    <rPh sb="11" eb="13">
      <t>ショウケン</t>
    </rPh>
    <phoneticPr fontId="4"/>
  </si>
  <si>
    <t>橋本不動産、イオンモール、積和不動産関西</t>
    <rPh sb="0" eb="2">
      <t>ハシモト</t>
    </rPh>
    <rPh sb="2" eb="5">
      <t>フドウサン</t>
    </rPh>
    <rPh sb="13" eb="14">
      <t>セキ</t>
    </rPh>
    <rPh sb="14" eb="15">
      <t>ワ</t>
    </rPh>
    <rPh sb="15" eb="18">
      <t>フドウサン</t>
    </rPh>
    <rPh sb="18" eb="20">
      <t>カンサイ</t>
    </rPh>
    <phoneticPr fontId="4"/>
  </si>
  <si>
    <t>日吉</t>
    <rPh sb="0" eb="2">
      <t>ヒヨシ</t>
    </rPh>
    <phoneticPr fontId="4"/>
  </si>
  <si>
    <t>全国共済農業協同組合連合会、大和リース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4" eb="16">
      <t>ダイワ</t>
    </rPh>
    <phoneticPr fontId="9"/>
  </si>
  <si>
    <t>レーク伊吹農業協同組合、甲賀農業協同組合</t>
    <rPh sb="3" eb="5">
      <t>イブキ</t>
    </rPh>
    <rPh sb="5" eb="7">
      <t>ノウギョウ</t>
    </rPh>
    <rPh sb="7" eb="9">
      <t>キョウドウ</t>
    </rPh>
    <rPh sb="9" eb="11">
      <t>クミアイ</t>
    </rPh>
    <rPh sb="12" eb="14">
      <t>コウガ</t>
    </rPh>
    <rPh sb="14" eb="16">
      <t>ノウギョウ</t>
    </rPh>
    <rPh sb="16" eb="18">
      <t>キョウドウ</t>
    </rPh>
    <rPh sb="18" eb="20">
      <t>クミアイ</t>
    </rPh>
    <phoneticPr fontId="4"/>
  </si>
  <si>
    <t>トーア</t>
  </si>
  <si>
    <t>平成26年度法人二税調定額対前年度比較表（業種別・調定額順）</t>
    <rPh sb="21" eb="24">
      <t>ギョウシュベツ</t>
    </rPh>
    <rPh sb="25" eb="28">
      <t>チョウテイガク</t>
    </rPh>
    <rPh sb="28" eb="29">
      <t>ジュン</t>
    </rPh>
    <phoneticPr fontId="1"/>
  </si>
  <si>
    <t>H26年度</t>
    <rPh sb="4" eb="5">
      <t>ド</t>
    </rPh>
    <phoneticPr fontId="1"/>
  </si>
  <si>
    <t>H27年度</t>
    <rPh sb="3" eb="5">
      <t>ネンド</t>
    </rPh>
    <phoneticPr fontId="1"/>
  </si>
  <si>
    <t>平成27年度法人二税調定額（現年分）対前年度比較表（業種別）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</si>
  <si>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t>平成27年度法人二税調定額（現年分）対前年度比較表（全法人・業種別）</t>
    <rPh sb="14" eb="16">
      <t>ゲンネン</t>
    </rPh>
    <rPh sb="16" eb="17">
      <t>ブン</t>
    </rPh>
    <rPh sb="30" eb="33">
      <t>ギョウシュベツ</t>
    </rPh>
    <phoneticPr fontId="1"/>
  </si>
  <si>
    <t>平成27年度法人二税調定額（現年分）対前年度比較表（業種別・調定額順）</t>
    <rPh sb="14" eb="16">
      <t>ゲンネン</t>
    </rPh>
    <rPh sb="16" eb="17">
      <t>ブン</t>
    </rPh>
    <rPh sb="26" eb="29">
      <t>ギョウシュベツ</t>
    </rPh>
    <rPh sb="30" eb="33">
      <t>チョウテイガク</t>
    </rPh>
    <rPh sb="33" eb="34">
      <t>ジュン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</si>
  <si>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</si>
  <si>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</si>
  <si>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</si>
  <si>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</si>
  <si>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石油・石炭製品製造業</t>
    <rPh sb="0" eb="2">
      <t>セキユ</t>
    </rPh>
    <rPh sb="3" eb="5">
      <t>セキタン</t>
    </rPh>
    <rPh sb="5" eb="7">
      <t>セイヒン</t>
    </rPh>
    <rPh sb="7" eb="10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</si>
  <si>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</si>
  <si>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なめし革・同製品・毛皮製造業</t>
    <rPh sb="3" eb="4">
      <t>カワ</t>
    </rPh>
    <rPh sb="5" eb="8">
      <t>ドウセイヒン</t>
    </rPh>
    <rPh sb="9" eb="11">
      <t>ケガワ</t>
    </rPh>
    <rPh sb="11" eb="14">
      <t>セイゾウギョウ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</si>
  <si>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</si>
  <si>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</si>
  <si>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</si>
  <si>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"/>
  </si>
  <si>
    <t>電気・ガス・水道・熱供給業</t>
    <rPh sb="0" eb="2">
      <t>デンキ</t>
    </rPh>
    <rPh sb="6" eb="8">
      <t>スイドウ</t>
    </rPh>
    <rPh sb="9" eb="10">
      <t>ネツ</t>
    </rPh>
    <rPh sb="10" eb="12">
      <t>キョウキュウ</t>
    </rPh>
    <rPh sb="12" eb="13">
      <t>ギョウ</t>
    </rPh>
    <phoneticPr fontId="1"/>
  </si>
  <si>
    <t>運輸・通信業</t>
    <rPh sb="0" eb="2">
      <t>ウンユ</t>
    </rPh>
    <rPh sb="3" eb="6">
      <t>ツウシンギョウ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</si>
  <si>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</si>
  <si>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r>
      <rPr>
        <sz val="11"/>
        <color theme="1"/>
        <rFont val="明朝"/>
        <family val="1"/>
        <charset val="128"/>
      </rPr>
      <t>前年度比</t>
    </r>
    <rPh sb="2" eb="3">
      <t>ド</t>
    </rPh>
    <phoneticPr fontId="1"/>
  </si>
  <si>
    <t>令和３年度法人二税調定額（現年分）対前年度比較表（業種別）</t>
    <rPh sb="0" eb="2">
      <t>レイワ</t>
    </rPh>
    <rPh sb="3" eb="5">
      <t>ネンド</t>
    </rPh>
    <rPh sb="4" eb="5">
      <t>ド</t>
    </rPh>
    <rPh sb="5" eb="7">
      <t>ホウジン</t>
    </rPh>
    <rPh sb="13" eb="15">
      <t>ゲンネン</t>
    </rPh>
    <rPh sb="15" eb="16">
      <t>ブン</t>
    </rPh>
    <rPh sb="25" eb="28">
      <t>ギョウシュベツ</t>
    </rPh>
    <phoneticPr fontId="1"/>
  </si>
  <si>
    <t>R２年度</t>
    <rPh sb="2" eb="4">
      <t>ネンド</t>
    </rPh>
    <phoneticPr fontId="1"/>
  </si>
  <si>
    <t>R３年度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</si>
</sst>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#,##0;&quot;△ &quot;#,##0"/>
    <numFmt numFmtId="178" formatCode="0.0_);[Red]\(0.0\)"/>
  </numFmts>
  <fonts count="15">
    <font>
      <sz val="11"/>
      <name val="明朝"/>
    </font>
    <font>
      <sz val="6"/>
      <name val="明朝"/>
      <family val="3"/>
      <charset val="128"/>
    </font>
    <font>
      <sz val="10"/>
      <name val="明朝"/>
      <family val="3"/>
      <charset val="128"/>
    </font>
    <font>
      <sz val="12"/>
      <name val="ＤＦ特太ゴシック体"/>
      <family val="3"/>
      <charset val="128"/>
    </font>
    <font>
      <sz val="18"/>
      <name val="明朝"/>
      <family val="3"/>
      <charset val="128"/>
    </font>
    <font>
      <b/>
      <sz val="11"/>
      <color rgb="FF002060"/>
      <name val="明朝"/>
      <family val="3"/>
      <charset val="128"/>
    </font>
    <font>
      <sz val="11"/>
      <color rgb="FFFF0000"/>
      <name val="明朝"/>
      <family val="3"/>
      <charset val="128"/>
    </font>
    <font>
      <sz val="11"/>
      <color theme="1"/>
      <name val="明朝"/>
      <family val="3"/>
      <charset val="128"/>
    </font>
    <font>
      <sz val="9"/>
      <name val="明朝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明朝"/>
      <family val="3"/>
      <charset val="128"/>
    </font>
    <font>
      <sz val="11"/>
      <color theme="1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2" borderId="0" xfId="0" applyFont="1" applyFill="1"/>
    <xf numFmtId="0" fontId="2" fillId="2" borderId="0" xfId="0" applyFont="1" applyFill="1" applyAlignment="1">
      <alignment shrinkToFit="1"/>
    </xf>
    <xf numFmtId="0" fontId="2" fillId="2" borderId="0" xfId="0" applyFont="1" applyFill="1"/>
    <xf numFmtId="0" fontId="0" fillId="2" borderId="0" xfId="0" applyFont="1" applyFill="1" applyAlignment="1">
      <alignment shrinkToFit="1"/>
    </xf>
    <xf numFmtId="0" fontId="0" fillId="2" borderId="0" xfId="0" applyFont="1" applyFill="1" applyBorder="1"/>
    <xf numFmtId="0" fontId="3" fillId="2" borderId="0" xfId="0" applyFont="1" applyFill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3" borderId="2" xfId="0" applyFont="1" applyFill="1" applyBorder="1"/>
    <xf numFmtId="0" fontId="4" fillId="2" borderId="0" xfId="0" applyFont="1" applyFill="1"/>
    <xf numFmtId="0" fontId="0" fillId="2" borderId="7" xfId="0" applyFont="1" applyFill="1" applyBorder="1" applyAlignment="1">
      <alignment horizontal="center"/>
    </xf>
    <xf numFmtId="3" fontId="0" fillId="2" borderId="8" xfId="0" applyNumberFormat="1" applyFont="1" applyFill="1" applyBorder="1"/>
    <xf numFmtId="3" fontId="0" fillId="2" borderId="9" xfId="0" applyNumberFormat="1" applyFont="1" applyFill="1" applyBorder="1"/>
    <xf numFmtId="3" fontId="0" fillId="2" borderId="10" xfId="0" applyNumberFormat="1" applyFont="1" applyFill="1" applyBorder="1"/>
    <xf numFmtId="3" fontId="0" fillId="3" borderId="8" xfId="0" applyNumberFormat="1" applyFont="1" applyFill="1" applyBorder="1"/>
    <xf numFmtId="3" fontId="0" fillId="3" borderId="9" xfId="0" applyNumberFormat="1" applyFont="1" applyFill="1" applyBorder="1"/>
    <xf numFmtId="3" fontId="0" fillId="3" borderId="10" xfId="0" applyNumberFormat="1" applyFont="1" applyFill="1" applyBorder="1"/>
    <xf numFmtId="3" fontId="0" fillId="2" borderId="11" xfId="0" applyNumberFormat="1" applyFont="1" applyFill="1" applyBorder="1"/>
    <xf numFmtId="3" fontId="0" fillId="3" borderId="11" xfId="0" applyNumberFormat="1" applyFont="1" applyFill="1" applyBorder="1"/>
    <xf numFmtId="3" fontId="0" fillId="2" borderId="0" xfId="0" applyNumberFormat="1" applyFont="1" applyFill="1"/>
    <xf numFmtId="0" fontId="0" fillId="2" borderId="12" xfId="0" applyFont="1" applyFill="1" applyBorder="1" applyAlignment="1">
      <alignment horizontal="center"/>
    </xf>
    <xf numFmtId="4" fontId="0" fillId="2" borderId="13" xfId="0" applyNumberFormat="1" applyFont="1" applyFill="1" applyBorder="1"/>
    <xf numFmtId="4" fontId="0" fillId="2" borderId="14" xfId="0" applyNumberFormat="1" applyFont="1" applyFill="1" applyBorder="1"/>
    <xf numFmtId="4" fontId="0" fillId="3" borderId="13" xfId="0" applyNumberFormat="1" applyFont="1" applyFill="1" applyBorder="1"/>
    <xf numFmtId="4" fontId="0" fillId="3" borderId="15" xfId="0" applyNumberFormat="1" applyFont="1" applyFill="1" applyBorder="1"/>
    <xf numFmtId="4" fontId="0" fillId="3" borderId="14" xfId="0" applyNumberFormat="1" applyFont="1" applyFill="1" applyBorder="1"/>
    <xf numFmtId="4" fontId="0" fillId="2" borderId="15" xfId="0" applyNumberFormat="1" applyFont="1" applyFill="1" applyBorder="1"/>
    <xf numFmtId="3" fontId="5" fillId="2" borderId="16" xfId="0" applyNumberFormat="1" applyFont="1" applyFill="1" applyBorder="1"/>
    <xf numFmtId="3" fontId="0" fillId="3" borderId="16" xfId="0" applyNumberFormat="1" applyFont="1" applyFill="1" applyBorder="1"/>
    <xf numFmtId="3" fontId="0" fillId="2" borderId="16" xfId="0" applyNumberFormat="1" applyFont="1" applyFill="1" applyBorder="1"/>
    <xf numFmtId="0" fontId="0" fillId="2" borderId="18" xfId="0" applyFont="1" applyFill="1" applyBorder="1" applyAlignment="1">
      <alignment horizontal="center"/>
    </xf>
    <xf numFmtId="3" fontId="0" fillId="2" borderId="19" xfId="0" applyNumberFormat="1" applyFont="1" applyFill="1" applyBorder="1"/>
    <xf numFmtId="3" fontId="0" fillId="2" borderId="20" xfId="0" applyNumberFormat="1" applyFont="1" applyFill="1" applyBorder="1"/>
    <xf numFmtId="3" fontId="0" fillId="3" borderId="19" xfId="0" applyNumberFormat="1" applyFont="1" applyFill="1" applyBorder="1"/>
    <xf numFmtId="3" fontId="0" fillId="3" borderId="21" xfId="0" applyNumberFormat="1" applyFont="1" applyFill="1" applyBorder="1"/>
    <xf numFmtId="3" fontId="6" fillId="3" borderId="21" xfId="0" applyNumberFormat="1" applyFont="1" applyFill="1" applyBorder="1"/>
    <xf numFmtId="3" fontId="7" fillId="3" borderId="21" xfId="0" applyNumberFormat="1" applyFont="1" applyFill="1" applyBorder="1"/>
    <xf numFmtId="3" fontId="0" fillId="3" borderId="20" xfId="0" applyNumberFormat="1" applyFont="1" applyFill="1" applyBorder="1"/>
    <xf numFmtId="3" fontId="7" fillId="2" borderId="21" xfId="0" applyNumberFormat="1" applyFont="1" applyFill="1" applyBorder="1"/>
    <xf numFmtId="3" fontId="0" fillId="2" borderId="21" xfId="0" applyNumberFormat="1" applyFont="1" applyFill="1" applyBorder="1"/>
    <xf numFmtId="3" fontId="6" fillId="2" borderId="21" xfId="0" applyNumberFormat="1" applyFont="1" applyFill="1" applyBorder="1"/>
    <xf numFmtId="3" fontId="0" fillId="2" borderId="22" xfId="0" applyNumberFormat="1" applyFont="1" applyFill="1" applyBorder="1"/>
    <xf numFmtId="3" fontId="0" fillId="3" borderId="22" xfId="0" applyNumberFormat="1" applyFont="1" applyFill="1" applyBorder="1"/>
    <xf numFmtId="3" fontId="0" fillId="2" borderId="23" xfId="0" applyNumberFormat="1" applyFont="1" applyFill="1" applyBorder="1"/>
    <xf numFmtId="3" fontId="0" fillId="2" borderId="24" xfId="0" applyNumberFormat="1" applyFont="1" applyFill="1" applyBorder="1"/>
    <xf numFmtId="3" fontId="0" fillId="2" borderId="25" xfId="0" applyNumberFormat="1" applyFont="1" applyFill="1" applyBorder="1"/>
    <xf numFmtId="3" fontId="0" fillId="2" borderId="7" xfId="0" applyNumberFormat="1" applyFont="1" applyFill="1" applyBorder="1"/>
    <xf numFmtId="3" fontId="0" fillId="3" borderId="24" xfId="0" applyNumberFormat="1" applyFont="1" applyFill="1" applyBorder="1"/>
    <xf numFmtId="3" fontId="0" fillId="3" borderId="25" xfId="0" applyNumberFormat="1" applyFont="1" applyFill="1" applyBorder="1"/>
    <xf numFmtId="3" fontId="0" fillId="3" borderId="7" xfId="0" applyNumberFormat="1" applyFont="1" applyFill="1" applyBorder="1"/>
    <xf numFmtId="0" fontId="0" fillId="2" borderId="14" xfId="0" applyFont="1" applyFill="1" applyBorder="1" applyAlignment="1">
      <alignment horizontal="center"/>
    </xf>
    <xf numFmtId="3" fontId="0" fillId="3" borderId="26" xfId="0" applyNumberFormat="1" applyFont="1" applyFill="1" applyBorder="1"/>
    <xf numFmtId="3" fontId="0" fillId="2" borderId="26" xfId="0" applyNumberFormat="1" applyFont="1" applyFill="1" applyBorder="1"/>
    <xf numFmtId="178" fontId="0" fillId="2" borderId="24" xfId="0" applyNumberFormat="1" applyFont="1" applyFill="1" applyBorder="1"/>
    <xf numFmtId="178" fontId="0" fillId="2" borderId="25" xfId="0" applyNumberFormat="1" applyFont="1" applyFill="1" applyBorder="1"/>
    <xf numFmtId="178" fontId="0" fillId="2" borderId="7" xfId="0" applyNumberFormat="1" applyFont="1" applyFill="1" applyBorder="1"/>
    <xf numFmtId="178" fontId="0" fillId="3" borderId="24" xfId="0" applyNumberFormat="1" applyFont="1" applyFill="1" applyBorder="1"/>
    <xf numFmtId="178" fontId="0" fillId="3" borderId="25" xfId="0" applyNumberFormat="1" applyFont="1" applyFill="1" applyBorder="1"/>
    <xf numFmtId="178" fontId="0" fillId="3" borderId="7" xfId="0" applyNumberFormat="1" applyFont="1" applyFill="1" applyBorder="1"/>
    <xf numFmtId="178" fontId="0" fillId="2" borderId="11" xfId="0" applyNumberFormat="1" applyFont="1" applyFill="1" applyBorder="1"/>
    <xf numFmtId="178" fontId="0" fillId="3" borderId="11" xfId="0" applyNumberFormat="1" applyFont="1" applyFill="1" applyBorder="1"/>
    <xf numFmtId="0" fontId="0" fillId="2" borderId="10" xfId="0" applyFont="1" applyFill="1" applyBorder="1" applyAlignment="1">
      <alignment horizontal="center"/>
    </xf>
    <xf numFmtId="176" fontId="0" fillId="2" borderId="13" xfId="0" applyNumberFormat="1" applyFont="1" applyFill="1" applyBorder="1"/>
    <xf numFmtId="176" fontId="0" fillId="2" borderId="15" xfId="0" applyNumberFormat="1" applyFont="1" applyFill="1" applyBorder="1"/>
    <xf numFmtId="176" fontId="0" fillId="2" borderId="14" xfId="0" applyNumberFormat="1" applyFont="1" applyFill="1" applyBorder="1"/>
    <xf numFmtId="176" fontId="0" fillId="3" borderId="13" xfId="0" applyNumberFormat="1" applyFont="1" applyFill="1" applyBorder="1"/>
    <xf numFmtId="176" fontId="0" fillId="3" borderId="15" xfId="0" applyNumberFormat="1" applyFont="1" applyFill="1" applyBorder="1"/>
    <xf numFmtId="176" fontId="0" fillId="3" borderId="14" xfId="0" applyNumberFormat="1" applyFont="1" applyFill="1" applyBorder="1"/>
    <xf numFmtId="3" fontId="0" fillId="2" borderId="29" xfId="0" applyNumberFormat="1" applyFont="1" applyFill="1" applyBorder="1"/>
    <xf numFmtId="3" fontId="0" fillId="3" borderId="30" xfId="0" applyNumberFormat="1" applyFont="1" applyFill="1" applyBorder="1"/>
    <xf numFmtId="3" fontId="0" fillId="2" borderId="30" xfId="0" applyNumberFormat="1" applyFont="1" applyFill="1" applyBorder="1"/>
    <xf numFmtId="0" fontId="0" fillId="2" borderId="31" xfId="0" applyFont="1" applyFill="1" applyBorder="1" applyAlignment="1">
      <alignment horizontal="center"/>
    </xf>
    <xf numFmtId="176" fontId="0" fillId="2" borderId="32" xfId="0" applyNumberFormat="1" applyFont="1" applyFill="1" applyBorder="1"/>
    <xf numFmtId="176" fontId="0" fillId="2" borderId="33" xfId="0" applyNumberFormat="1" applyFont="1" applyFill="1" applyBorder="1"/>
    <xf numFmtId="176" fontId="0" fillId="2" borderId="12" xfId="0" applyNumberFormat="1" applyFont="1" applyFill="1" applyBorder="1"/>
    <xf numFmtId="176" fontId="0" fillId="3" borderId="32" xfId="0" applyNumberFormat="1" applyFont="1" applyFill="1" applyBorder="1"/>
    <xf numFmtId="176" fontId="0" fillId="3" borderId="33" xfId="0" applyNumberFormat="1" applyFont="1" applyFill="1" applyBorder="1"/>
    <xf numFmtId="176" fontId="0" fillId="3" borderId="12" xfId="0" applyNumberFormat="1" applyFont="1" applyFill="1" applyBorder="1"/>
    <xf numFmtId="3" fontId="0" fillId="2" borderId="34" xfId="0" applyNumberFormat="1" applyFont="1" applyFill="1" applyBorder="1"/>
    <xf numFmtId="3" fontId="0" fillId="3" borderId="35" xfId="0" applyNumberFormat="1" applyFont="1" applyFill="1" applyBorder="1"/>
    <xf numFmtId="3" fontId="0" fillId="2" borderId="35" xfId="0" applyNumberFormat="1" applyFont="1" applyFill="1" applyBorder="1"/>
    <xf numFmtId="0" fontId="0" fillId="2" borderId="37" xfId="0" applyFont="1" applyFill="1" applyBorder="1" applyAlignment="1">
      <alignment horizontal="center"/>
    </xf>
    <xf numFmtId="178" fontId="0" fillId="2" borderId="38" xfId="0" applyNumberFormat="1" applyFont="1" applyFill="1" applyBorder="1"/>
    <xf numFmtId="178" fontId="0" fillId="2" borderId="39" xfId="0" applyNumberFormat="1" applyFont="1" applyFill="1" applyBorder="1"/>
    <xf numFmtId="178" fontId="0" fillId="2" borderId="37" xfId="0" applyNumberFormat="1" applyFont="1" applyFill="1" applyBorder="1"/>
    <xf numFmtId="178" fontId="0" fillId="3" borderId="38" xfId="0" applyNumberFormat="1" applyFont="1" applyFill="1" applyBorder="1"/>
    <xf numFmtId="178" fontId="0" fillId="3" borderId="39" xfId="0" applyNumberFormat="1" applyFont="1" applyFill="1" applyBorder="1"/>
    <xf numFmtId="178" fontId="0" fillId="3" borderId="37" xfId="0" applyNumberFormat="1" applyFont="1" applyFill="1" applyBorder="1"/>
    <xf numFmtId="178" fontId="0" fillId="2" borderId="40" xfId="0" applyNumberFormat="1" applyFont="1" applyFill="1" applyBorder="1"/>
    <xf numFmtId="178" fontId="0" fillId="3" borderId="40" xfId="0" applyNumberFormat="1" applyFont="1" applyFill="1" applyBorder="1"/>
    <xf numFmtId="178" fontId="0" fillId="2" borderId="8" xfId="0" applyNumberFormat="1" applyFont="1" applyFill="1" applyBorder="1"/>
    <xf numFmtId="178" fontId="0" fillId="2" borderId="9" xfId="0" applyNumberFormat="1" applyFont="1" applyFill="1" applyBorder="1"/>
    <xf numFmtId="178" fontId="0" fillId="2" borderId="10" xfId="0" applyNumberFormat="1" applyFont="1" applyFill="1" applyBorder="1"/>
    <xf numFmtId="178" fontId="0" fillId="3" borderId="8" xfId="0" applyNumberFormat="1" applyFont="1" applyFill="1" applyBorder="1"/>
    <xf numFmtId="178" fontId="0" fillId="3" borderId="9" xfId="0" applyNumberFormat="1" applyFont="1" applyFill="1" applyBorder="1"/>
    <xf numFmtId="178" fontId="0" fillId="3" borderId="10" xfId="0" applyNumberFormat="1" applyFont="1" applyFill="1" applyBorder="1"/>
    <xf numFmtId="178" fontId="0" fillId="2" borderId="30" xfId="0" applyNumberFormat="1" applyFont="1" applyFill="1" applyBorder="1"/>
    <xf numFmtId="178" fontId="0" fillId="3" borderId="30" xfId="0" applyNumberFormat="1" applyFont="1" applyFill="1" applyBorder="1"/>
    <xf numFmtId="2" fontId="0" fillId="2" borderId="0" xfId="0" applyNumberFormat="1" applyFont="1" applyFill="1"/>
    <xf numFmtId="0" fontId="0" fillId="2" borderId="41" xfId="0" applyFont="1" applyFill="1" applyBorder="1" applyAlignment="1">
      <alignment horizontal="center"/>
    </xf>
    <xf numFmtId="178" fontId="0" fillId="2" borderId="42" xfId="0" applyNumberFormat="1" applyFont="1" applyFill="1" applyBorder="1"/>
    <xf numFmtId="178" fontId="0" fillId="2" borderId="43" xfId="0" applyNumberFormat="1" applyFont="1" applyFill="1" applyBorder="1"/>
    <xf numFmtId="178" fontId="0" fillId="2" borderId="41" xfId="0" applyNumberFormat="1" applyFont="1" applyFill="1" applyBorder="1"/>
    <xf numFmtId="178" fontId="0" fillId="3" borderId="42" xfId="0" applyNumberFormat="1" applyFont="1" applyFill="1" applyBorder="1"/>
    <xf numFmtId="178" fontId="0" fillId="3" borderId="43" xfId="0" applyNumberFormat="1" applyFont="1" applyFill="1" applyBorder="1"/>
    <xf numFmtId="178" fontId="0" fillId="3" borderId="41" xfId="0" applyNumberFormat="1" applyFont="1" applyFill="1" applyBorder="1"/>
    <xf numFmtId="178" fontId="0" fillId="2" borderId="44" xfId="0" applyNumberFormat="1" applyFont="1" applyFill="1" applyBorder="1"/>
    <xf numFmtId="178" fontId="0" fillId="3" borderId="44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0" fillId="2" borderId="45" xfId="0" applyFont="1" applyFill="1" applyBorder="1" applyAlignment="1">
      <alignment horizontal="center"/>
    </xf>
    <xf numFmtId="0" fontId="0" fillId="2" borderId="40" xfId="0" applyFont="1" applyFill="1" applyBorder="1" applyAlignment="1">
      <alignment horizontal="center"/>
    </xf>
    <xf numFmtId="177" fontId="0" fillId="2" borderId="38" xfId="0" applyNumberFormat="1" applyFont="1" applyFill="1" applyBorder="1"/>
    <xf numFmtId="177" fontId="0" fillId="2" borderId="39" xfId="0" applyNumberFormat="1" applyFont="1" applyFill="1" applyBorder="1"/>
    <xf numFmtId="177" fontId="0" fillId="2" borderId="37" xfId="0" applyNumberFormat="1" applyFont="1" applyFill="1" applyBorder="1"/>
    <xf numFmtId="177" fontId="0" fillId="3" borderId="38" xfId="0" applyNumberFormat="1" applyFont="1" applyFill="1" applyBorder="1"/>
    <xf numFmtId="177" fontId="0" fillId="3" borderId="39" xfId="0" applyNumberFormat="1" applyFont="1" applyFill="1" applyBorder="1"/>
    <xf numFmtId="177" fontId="0" fillId="3" borderId="37" xfId="0" applyNumberFormat="1" applyFont="1" applyFill="1" applyBorder="1"/>
    <xf numFmtId="3" fontId="0" fillId="2" borderId="40" xfId="0" applyNumberFormat="1" applyFont="1" applyFill="1" applyBorder="1"/>
    <xf numFmtId="177" fontId="0" fillId="3" borderId="40" xfId="0" applyNumberFormat="1" applyFont="1" applyFill="1" applyBorder="1"/>
    <xf numFmtId="0" fontId="2" fillId="2" borderId="46" xfId="0" applyFont="1" applyFill="1" applyBorder="1" applyAlignment="1">
      <alignment horizontal="center"/>
    </xf>
    <xf numFmtId="0" fontId="2" fillId="2" borderId="0" xfId="0" applyFont="1" applyFill="1" applyBorder="1" applyAlignment="1">
      <alignment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0" fillId="2" borderId="0" xfId="0" applyFont="1" applyFill="1" applyBorder="1" applyAlignment="1">
      <alignment shrinkToFit="1"/>
    </xf>
    <xf numFmtId="0" fontId="0" fillId="2" borderId="0" xfId="0" applyFont="1" applyFill="1" applyAlignment="1">
      <alignment horizontal="right"/>
    </xf>
    <xf numFmtId="0" fontId="0" fillId="2" borderId="47" xfId="0" applyFont="1" applyFill="1" applyBorder="1"/>
    <xf numFmtId="0" fontId="0" fillId="2" borderId="48" xfId="0" applyFont="1" applyFill="1" applyBorder="1"/>
    <xf numFmtId="0" fontId="0" fillId="2" borderId="49" xfId="0" applyFont="1" applyFill="1" applyBorder="1"/>
    <xf numFmtId="0" fontId="0" fillId="2" borderId="50" xfId="0" applyFont="1" applyFill="1" applyBorder="1"/>
    <xf numFmtId="0" fontId="0" fillId="2" borderId="51" xfId="0" applyFont="1" applyFill="1" applyBorder="1"/>
    <xf numFmtId="0" fontId="0" fillId="3" borderId="49" xfId="0" applyFont="1" applyFill="1" applyBorder="1" applyAlignment="1">
      <alignment shrinkToFit="1"/>
    </xf>
    <xf numFmtId="0" fontId="0" fillId="3" borderId="50" xfId="0" applyFont="1" applyFill="1" applyBorder="1" applyAlignment="1">
      <alignment shrinkToFit="1"/>
    </xf>
    <xf numFmtId="0" fontId="0" fillId="3" borderId="51" xfId="0" applyFont="1" applyFill="1" applyBorder="1" applyAlignment="1">
      <alignment shrinkToFit="1"/>
    </xf>
    <xf numFmtId="0" fontId="0" fillId="2" borderId="49" xfId="0" applyFont="1" applyFill="1" applyBorder="1" applyAlignment="1">
      <alignment shrinkToFit="1"/>
    </xf>
    <xf numFmtId="0" fontId="0" fillId="2" borderId="50" xfId="0" applyFont="1" applyFill="1" applyBorder="1" applyAlignment="1">
      <alignment shrinkToFit="1"/>
    </xf>
    <xf numFmtId="0" fontId="0" fillId="2" borderId="51" xfId="0" applyFont="1" applyFill="1" applyBorder="1" applyAlignment="1">
      <alignment shrinkToFit="1"/>
    </xf>
    <xf numFmtId="0" fontId="0" fillId="3" borderId="48" xfId="0" applyFont="1" applyFill="1" applyBorder="1"/>
    <xf numFmtId="0" fontId="0" fillId="2" borderId="52" xfId="0" applyFont="1" applyFill="1" applyBorder="1" applyAlignment="1">
      <alignment horizontal="center" shrinkToFit="1"/>
    </xf>
    <xf numFmtId="3" fontId="0" fillId="2" borderId="53" xfId="0" applyNumberFormat="1" applyFont="1" applyFill="1" applyBorder="1"/>
    <xf numFmtId="3" fontId="0" fillId="2" borderId="54" xfId="0" applyNumberFormat="1" applyFont="1" applyFill="1" applyBorder="1"/>
    <xf numFmtId="3" fontId="0" fillId="2" borderId="52" xfId="0" applyNumberFormat="1" applyFont="1" applyFill="1" applyBorder="1"/>
    <xf numFmtId="3" fontId="0" fillId="3" borderId="54" xfId="0" applyNumberFormat="1" applyFont="1" applyFill="1" applyBorder="1"/>
    <xf numFmtId="3" fontId="0" fillId="3" borderId="55" xfId="0" applyNumberFormat="1" applyFont="1" applyFill="1" applyBorder="1"/>
    <xf numFmtId="3" fontId="0" fillId="3" borderId="52" xfId="0" applyNumberFormat="1" applyFont="1" applyFill="1" applyBorder="1"/>
    <xf numFmtId="3" fontId="0" fillId="2" borderId="55" xfId="0" applyNumberFormat="1" applyFont="1" applyFill="1" applyBorder="1"/>
    <xf numFmtId="3" fontId="0" fillId="2" borderId="56" xfId="0" applyNumberFormat="1" applyFont="1" applyFill="1" applyBorder="1"/>
    <xf numFmtId="3" fontId="0" fillId="3" borderId="56" xfId="0" applyNumberFormat="1" applyFont="1" applyFill="1" applyBorder="1"/>
    <xf numFmtId="0" fontId="0" fillId="2" borderId="7" xfId="0" applyFont="1" applyFill="1" applyBorder="1" applyAlignment="1">
      <alignment horizontal="center" shrinkToFit="1"/>
    </xf>
    <xf numFmtId="3" fontId="0" fillId="2" borderId="57" xfId="0" applyNumberFormat="1" applyFont="1" applyFill="1" applyBorder="1"/>
    <xf numFmtId="0" fontId="0" fillId="2" borderId="37" xfId="0" applyFont="1" applyFill="1" applyBorder="1" applyAlignment="1">
      <alignment horizontal="center" shrinkToFit="1"/>
    </xf>
    <xf numFmtId="3" fontId="0" fillId="2" borderId="58" xfId="0" applyNumberFormat="1" applyFont="1" applyFill="1" applyBorder="1"/>
    <xf numFmtId="178" fontId="0" fillId="2" borderId="59" xfId="0" applyNumberFormat="1" applyFont="1" applyFill="1" applyBorder="1"/>
    <xf numFmtId="178" fontId="0" fillId="2" borderId="60" xfId="0" applyNumberFormat="1" applyFont="1" applyFill="1" applyBorder="1"/>
    <xf numFmtId="0" fontId="0" fillId="2" borderId="10" xfId="0" applyFont="1" applyFill="1" applyBorder="1" applyAlignment="1">
      <alignment horizontal="center" shrinkToFit="1"/>
    </xf>
    <xf numFmtId="0" fontId="0" fillId="2" borderId="41" xfId="0" applyFont="1" applyFill="1" applyBorder="1" applyAlignment="1">
      <alignment horizontal="center" shrinkToFit="1"/>
    </xf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3" fontId="5" fillId="2" borderId="26" xfId="0" applyNumberFormat="1" applyFont="1" applyFill="1" applyBorder="1"/>
    <xf numFmtId="3" fontId="6" fillId="3" borderId="19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3" borderId="49" xfId="0" applyFont="1" applyFill="1" applyBorder="1"/>
    <xf numFmtId="0" fontId="0" fillId="3" borderId="50" xfId="0" applyFont="1" applyFill="1" applyBorder="1"/>
    <xf numFmtId="0" fontId="0" fillId="3" borderId="51" xfId="0" applyFont="1" applyFill="1" applyBorder="1"/>
    <xf numFmtId="3" fontId="0" fillId="2" borderId="61" xfId="0" applyNumberFormat="1" applyFont="1" applyFill="1" applyBorder="1"/>
    <xf numFmtId="3" fontId="0" fillId="3" borderId="53" xfId="0" applyNumberFormat="1" applyFont="1" applyFill="1" applyBorder="1"/>
    <xf numFmtId="3" fontId="0" fillId="3" borderId="58" xfId="0" applyNumberFormat="1" applyFont="1" applyFill="1" applyBorder="1"/>
    <xf numFmtId="3" fontId="0" fillId="2" borderId="62" xfId="0" applyNumberFormat="1" applyFont="1" applyFill="1" applyBorder="1"/>
    <xf numFmtId="3" fontId="0" fillId="3" borderId="57" xfId="0" applyNumberFormat="1" applyFont="1" applyFill="1" applyBorder="1"/>
    <xf numFmtId="3" fontId="0" fillId="3" borderId="29" xfId="0" applyNumberFormat="1" applyFont="1" applyFill="1" applyBorder="1"/>
    <xf numFmtId="178" fontId="0" fillId="2" borderId="63" xfId="0" applyNumberFormat="1" applyFont="1" applyFill="1" applyBorder="1"/>
    <xf numFmtId="178" fontId="0" fillId="3" borderId="59" xfId="0" applyNumberFormat="1" applyFont="1" applyFill="1" applyBorder="1"/>
    <xf numFmtId="178" fontId="0" fillId="3" borderId="60" xfId="0" applyNumberFormat="1" applyFont="1" applyFill="1" applyBorder="1"/>
    <xf numFmtId="178" fontId="0" fillId="2" borderId="57" xfId="0" applyNumberFormat="1" applyFont="1" applyFill="1" applyBorder="1"/>
    <xf numFmtId="178" fontId="0" fillId="2" borderId="62" xfId="0" applyNumberFormat="1" applyFont="1" applyFill="1" applyBorder="1"/>
    <xf numFmtId="178" fontId="0" fillId="3" borderId="57" xfId="0" applyNumberFormat="1" applyFont="1" applyFill="1" applyBorder="1"/>
    <xf numFmtId="178" fontId="0" fillId="2" borderId="29" xfId="0" applyNumberFormat="1" applyFont="1" applyFill="1" applyBorder="1"/>
    <xf numFmtId="178" fontId="0" fillId="3" borderId="29" xfId="0" applyNumberFormat="1" applyFont="1" applyFill="1" applyBorder="1"/>
    <xf numFmtId="177" fontId="0" fillId="2" borderId="40" xfId="0" applyNumberFormat="1" applyFont="1" applyFill="1" applyBorder="1"/>
    <xf numFmtId="0" fontId="4" fillId="0" borderId="0" xfId="0" applyFont="1" applyFill="1"/>
    <xf numFmtId="178" fontId="0" fillId="2" borderId="0" xfId="0" applyNumberFormat="1" applyFont="1" applyFill="1"/>
    <xf numFmtId="0" fontId="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shrinkToFit="1"/>
    </xf>
    <xf numFmtId="0" fontId="2" fillId="0" borderId="0" xfId="0" applyFont="1" applyFill="1"/>
    <xf numFmtId="0" fontId="0" fillId="0" borderId="0" xfId="0" applyFont="1" applyFill="1" applyAlignment="1">
      <alignment shrinkToFit="1"/>
    </xf>
    <xf numFmtId="0" fontId="8" fillId="2" borderId="0" xfId="0" applyFont="1" applyFill="1" applyBorder="1"/>
    <xf numFmtId="0" fontId="3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/>
    <xf numFmtId="0" fontId="0" fillId="4" borderId="4" xfId="0" applyFont="1" applyFill="1" applyBorder="1"/>
    <xf numFmtId="0" fontId="0" fillId="4" borderId="50" xfId="0" applyFont="1" applyFill="1" applyBorder="1"/>
    <xf numFmtId="0" fontId="0" fillId="4" borderId="49" xfId="0" applyFont="1" applyFill="1" applyBorder="1"/>
    <xf numFmtId="0" fontId="0" fillId="0" borderId="48" xfId="0" applyFont="1" applyFill="1" applyBorder="1"/>
    <xf numFmtId="3" fontId="0" fillId="0" borderId="53" xfId="0" applyNumberFormat="1" applyFont="1" applyFill="1" applyBorder="1"/>
    <xf numFmtId="3" fontId="0" fillId="0" borderId="55" xfId="0" applyNumberFormat="1" applyFont="1" applyFill="1" applyBorder="1"/>
    <xf numFmtId="3" fontId="0" fillId="0" borderId="54" xfId="0" applyNumberFormat="1" applyFont="1" applyFill="1" applyBorder="1"/>
    <xf numFmtId="3" fontId="0" fillId="0" borderId="61" xfId="0" applyNumberFormat="1" applyFont="1" applyFill="1" applyBorder="1"/>
    <xf numFmtId="3" fontId="0" fillId="0" borderId="58" xfId="0" applyNumberFormat="1" applyFont="1" applyFill="1" applyBorder="1"/>
    <xf numFmtId="3" fontId="0" fillId="0" borderId="56" xfId="0" applyNumberFormat="1" applyFont="1" applyFill="1" applyBorder="1"/>
    <xf numFmtId="3" fontId="0" fillId="0" borderId="0" xfId="0" applyNumberFormat="1" applyFont="1" applyFill="1"/>
    <xf numFmtId="3" fontId="0" fillId="0" borderId="57" xfId="0" applyNumberFormat="1" applyFont="1" applyFill="1" applyBorder="1"/>
    <xf numFmtId="3" fontId="0" fillId="0" borderId="9" xfId="0" applyNumberFormat="1" applyFont="1" applyFill="1" applyBorder="1"/>
    <xf numFmtId="3" fontId="0" fillId="0" borderId="8" xfId="0" applyNumberFormat="1" applyFont="1" applyFill="1" applyBorder="1"/>
    <xf numFmtId="3" fontId="0" fillId="0" borderId="62" xfId="0" applyNumberFormat="1" applyFont="1" applyFill="1" applyBorder="1"/>
    <xf numFmtId="3" fontId="0" fillId="0" borderId="29" xfId="0" applyNumberFormat="1" applyFont="1" applyFill="1" applyBorder="1"/>
    <xf numFmtId="3" fontId="0" fillId="0" borderId="64" xfId="0" applyNumberFormat="1" applyFont="1" applyFill="1" applyBorder="1"/>
    <xf numFmtId="3" fontId="0" fillId="0" borderId="11" xfId="0" applyNumberFormat="1" applyFont="1" applyFill="1" applyBorder="1"/>
    <xf numFmtId="178" fontId="0" fillId="0" borderId="59" xfId="0" applyNumberFormat="1" applyFont="1" applyFill="1" applyBorder="1"/>
    <xf numFmtId="178" fontId="0" fillId="0" borderId="43" xfId="0" applyNumberFormat="1" applyFont="1" applyFill="1" applyBorder="1"/>
    <xf numFmtId="178" fontId="0" fillId="0" borderId="42" xfId="0" applyNumberFormat="1" applyFont="1" applyFill="1" applyBorder="1"/>
    <xf numFmtId="178" fontId="0" fillId="0" borderId="63" xfId="0" applyNumberFormat="1" applyFont="1" applyFill="1" applyBorder="1"/>
    <xf numFmtId="178" fontId="0" fillId="0" borderId="60" xfId="0" applyNumberFormat="1" applyFont="1" applyFill="1" applyBorder="1"/>
    <xf numFmtId="178" fontId="0" fillId="0" borderId="44" xfId="0" applyNumberFormat="1" applyFont="1" applyFill="1" applyBorder="1"/>
    <xf numFmtId="178" fontId="0" fillId="0" borderId="57" xfId="0" applyNumberFormat="1" applyFont="1" applyFill="1" applyBorder="1"/>
    <xf numFmtId="178" fontId="0" fillId="0" borderId="9" xfId="0" applyNumberFormat="1" applyFont="1" applyFill="1" applyBorder="1"/>
    <xf numFmtId="178" fontId="0" fillId="0" borderId="8" xfId="0" applyNumberFormat="1" applyFont="1" applyFill="1" applyBorder="1"/>
    <xf numFmtId="178" fontId="0" fillId="0" borderId="62" xfId="0" applyNumberFormat="1" applyFont="1" applyFill="1" applyBorder="1"/>
    <xf numFmtId="178" fontId="0" fillId="0" borderId="29" xfId="0" applyNumberFormat="1" applyFont="1" applyFill="1" applyBorder="1"/>
    <xf numFmtId="178" fontId="0" fillId="0" borderId="30" xfId="0" applyNumberFormat="1" applyFont="1" applyFill="1" applyBorder="1"/>
    <xf numFmtId="2" fontId="0" fillId="0" borderId="0" xfId="0" applyNumberFormat="1" applyFont="1" applyFill="1"/>
    <xf numFmtId="3" fontId="0" fillId="0" borderId="30" xfId="0" applyNumberFormat="1" applyFont="1" applyFill="1" applyBorder="1"/>
    <xf numFmtId="177" fontId="0" fillId="0" borderId="38" xfId="0" applyNumberFormat="1" applyFont="1" applyFill="1" applyBorder="1"/>
    <xf numFmtId="177" fontId="0" fillId="0" borderId="39" xfId="0" applyNumberFormat="1" applyFont="1" applyFill="1" applyBorder="1"/>
    <xf numFmtId="177" fontId="0" fillId="0" borderId="37" xfId="0" applyNumberFormat="1" applyFont="1" applyFill="1" applyBorder="1"/>
    <xf numFmtId="177" fontId="0" fillId="0" borderId="40" xfId="0" applyNumberFormat="1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ont="1" applyFill="1" applyBorder="1" applyAlignment="1">
      <alignment shrinkToFit="1"/>
    </xf>
    <xf numFmtId="0" fontId="0" fillId="0" borderId="0" xfId="0" applyFont="1" applyFill="1" applyAlignment="1">
      <alignment horizontal="right"/>
    </xf>
    <xf numFmtId="3" fontId="7" fillId="3" borderId="55" xfId="0" applyNumberFormat="1" applyFont="1" applyFill="1" applyBorder="1"/>
    <xf numFmtId="3" fontId="7" fillId="3" borderId="9" xfId="0" applyNumberFormat="1" applyFont="1" applyFill="1" applyBorder="1"/>
    <xf numFmtId="0" fontId="12" fillId="2" borderId="7" xfId="0" applyFont="1" applyFill="1" applyBorder="1" applyAlignment="1">
      <alignment horizontal="center" shrinkToFit="1"/>
    </xf>
    <xf numFmtId="3" fontId="0" fillId="4" borderId="56" xfId="0" applyNumberFormat="1" applyFont="1" applyFill="1" applyBorder="1"/>
    <xf numFmtId="3" fontId="0" fillId="4" borderId="30" xfId="0" applyNumberFormat="1" applyFont="1" applyFill="1" applyBorder="1"/>
    <xf numFmtId="178" fontId="0" fillId="4" borderId="40" xfId="0" applyNumberFormat="1" applyFont="1" applyFill="1" applyBorder="1"/>
    <xf numFmtId="178" fontId="0" fillId="4" borderId="44" xfId="0" applyNumberFormat="1" applyFont="1" applyFill="1" applyBorder="1"/>
    <xf numFmtId="3" fontId="0" fillId="4" borderId="11" xfId="0" applyNumberFormat="1" applyFont="1" applyFill="1" applyBorder="1"/>
    <xf numFmtId="178" fontId="0" fillId="4" borderId="30" xfId="0" applyNumberFormat="1" applyFont="1" applyFill="1" applyBorder="1"/>
    <xf numFmtId="177" fontId="0" fillId="4" borderId="40" xfId="0" applyNumberFormat="1" applyFont="1" applyFill="1" applyBorder="1"/>
    <xf numFmtId="0" fontId="12" fillId="2" borderId="10" xfId="0" applyFont="1" applyFill="1" applyBorder="1" applyAlignment="1">
      <alignment horizontal="center" shrinkToFit="1"/>
    </xf>
    <xf numFmtId="0" fontId="12" fillId="2" borderId="52" xfId="0" applyFont="1" applyFill="1" applyBorder="1" applyAlignment="1">
      <alignment horizontal="center" shrinkToFit="1"/>
    </xf>
    <xf numFmtId="0" fontId="0" fillId="2" borderId="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28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47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49"/>
  <sheetViews>
    <sheetView tabSelected="1" view="pageBreakPreview" zoomScaleSheetLayoutView="100" workbookViewId="0">
      <pane xSplit="2" ySplit="4" topLeftCell="C5" activePane="bottomRight" state="frozen"/>
      <selection activeCell="I49" sqref="I49"/>
      <selection pane="topRight" activeCell="I49" sqref="I49"/>
      <selection pane="bottomLeft" activeCell="I49" sqref="I49"/>
      <selection pane="bottomRight" activeCell="B1" sqref="B1:N1"/>
    </sheetView>
  </sheetViews>
  <sheetFormatPr defaultColWidth="11.375" defaultRowHeight="14.25"/>
  <cols>
    <col min="1" max="1" width="3.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2.7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B1" s="254" t="s">
        <v>172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21" ht="19.5" customHeight="1" thickBo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29" t="s">
        <v>10</v>
      </c>
      <c r="C3" s="255" t="s">
        <v>98</v>
      </c>
      <c r="D3" s="250"/>
      <c r="E3" s="253"/>
      <c r="F3" s="255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/>
      <c r="P3" s="125"/>
    </row>
    <row r="4" spans="1:21" ht="18" customHeight="1" thickBot="1">
      <c r="B4" s="130"/>
      <c r="C4" s="248" t="s">
        <v>173</v>
      </c>
      <c r="D4" s="239" t="s">
        <v>174</v>
      </c>
      <c r="E4" s="153" t="s">
        <v>101</v>
      </c>
      <c r="F4" s="239" t="s">
        <v>173</v>
      </c>
      <c r="G4" s="239" t="s">
        <v>174</v>
      </c>
      <c r="H4" s="153" t="s">
        <v>171</v>
      </c>
      <c r="I4" s="247" t="s">
        <v>173</v>
      </c>
      <c r="J4" s="157" t="s">
        <v>18</v>
      </c>
      <c r="K4" s="247" t="s">
        <v>174</v>
      </c>
      <c r="L4" s="157" t="s">
        <v>18</v>
      </c>
      <c r="M4" s="158" t="s">
        <v>101</v>
      </c>
      <c r="N4" s="257"/>
      <c r="O4" s="124"/>
      <c r="U4" s="128"/>
    </row>
    <row r="5" spans="1:21" ht="17.25" customHeight="1">
      <c r="A5" s="5">
        <v>1</v>
      </c>
      <c r="B5" s="131" t="s">
        <v>22</v>
      </c>
      <c r="C5" s="142">
        <v>72464</v>
      </c>
      <c r="D5" s="152">
        <v>105303</v>
      </c>
      <c r="E5" s="86">
        <v>145.31767498344007</v>
      </c>
      <c r="F5" s="142">
        <v>32197</v>
      </c>
      <c r="G5" s="152">
        <v>32293</v>
      </c>
      <c r="H5" s="155">
        <v>100.29816442525701</v>
      </c>
      <c r="I5" s="48">
        <v>104661</v>
      </c>
      <c r="J5" s="94">
        <v>0.22952353706733522</v>
      </c>
      <c r="K5" s="15">
        <v>137596</v>
      </c>
      <c r="L5" s="94">
        <v>0.27308223221365308</v>
      </c>
      <c r="M5" s="104">
        <v>131.4682642053869</v>
      </c>
      <c r="N5" s="115">
        <v>32935</v>
      </c>
      <c r="O5" s="124"/>
      <c r="P5" s="126"/>
      <c r="Q5" s="126"/>
      <c r="R5" s="127"/>
      <c r="U5" s="23"/>
    </row>
    <row r="6" spans="1:21" ht="17.25" customHeight="1">
      <c r="A6" s="5">
        <v>2</v>
      </c>
      <c r="B6" s="132" t="s">
        <v>33</v>
      </c>
      <c r="C6" s="143">
        <v>28927</v>
      </c>
      <c r="D6" s="16">
        <v>31505</v>
      </c>
      <c r="E6" s="87">
        <v>108.91208905175095</v>
      </c>
      <c r="F6" s="148">
        <v>3950</v>
      </c>
      <c r="G6" s="16">
        <v>2789</v>
      </c>
      <c r="H6" s="105">
        <v>70.607594936708864</v>
      </c>
      <c r="I6" s="49">
        <v>32877</v>
      </c>
      <c r="J6" s="95">
        <v>7.2099877969470774E-2</v>
      </c>
      <c r="K6" s="16">
        <v>34294</v>
      </c>
      <c r="L6" s="95">
        <v>6.8062168024761033E-2</v>
      </c>
      <c r="M6" s="105">
        <v>104.31000395413206</v>
      </c>
      <c r="N6" s="116">
        <v>1417</v>
      </c>
      <c r="O6" s="124"/>
      <c r="P6" s="126"/>
      <c r="Q6" s="126"/>
      <c r="R6" s="127"/>
      <c r="U6" s="23"/>
    </row>
    <row r="7" spans="1:21" ht="17.25" customHeight="1" thickBot="1">
      <c r="A7" s="5">
        <v>3</v>
      </c>
      <c r="B7" s="133" t="s">
        <v>27</v>
      </c>
      <c r="C7" s="144">
        <v>3025683</v>
      </c>
      <c r="D7" s="17">
        <v>3334360</v>
      </c>
      <c r="E7" s="88">
        <v>110.20189491100025</v>
      </c>
      <c r="F7" s="144">
        <v>447191</v>
      </c>
      <c r="G7" s="17">
        <v>362286</v>
      </c>
      <c r="H7" s="106">
        <v>81.013705553108181</v>
      </c>
      <c r="I7" s="50">
        <v>3472874</v>
      </c>
      <c r="J7" s="96">
        <v>7.6160778539206078</v>
      </c>
      <c r="K7" s="17">
        <v>3696646</v>
      </c>
      <c r="L7" s="96">
        <v>7.3366111034017827</v>
      </c>
      <c r="M7" s="106">
        <v>106.44342409197685</v>
      </c>
      <c r="N7" s="117">
        <v>223772</v>
      </c>
      <c r="O7" s="124"/>
      <c r="P7" s="126"/>
      <c r="Q7" s="126"/>
      <c r="R7" s="127"/>
      <c r="U7" s="23"/>
    </row>
    <row r="8" spans="1:21" ht="17.25" customHeight="1">
      <c r="A8" s="5">
        <v>4</v>
      </c>
      <c r="B8" s="134" t="s">
        <v>157</v>
      </c>
      <c r="C8" s="145">
        <v>955783</v>
      </c>
      <c r="D8" s="18">
        <v>914703</v>
      </c>
      <c r="E8" s="89">
        <v>95.70195326763502</v>
      </c>
      <c r="F8" s="145">
        <v>134237</v>
      </c>
      <c r="G8" s="18">
        <v>96000</v>
      </c>
      <c r="H8" s="107">
        <v>71.515305020225412</v>
      </c>
      <c r="I8" s="51">
        <v>1090020</v>
      </c>
      <c r="J8" s="97">
        <v>2.3904343153050012</v>
      </c>
      <c r="K8" s="18">
        <v>1010703</v>
      </c>
      <c r="L8" s="97">
        <v>2.0059088297990915</v>
      </c>
      <c r="M8" s="107">
        <v>92.723344525788519</v>
      </c>
      <c r="N8" s="118">
        <v>-79317</v>
      </c>
      <c r="O8" s="124"/>
      <c r="P8" s="126"/>
      <c r="Q8" s="126"/>
      <c r="R8" s="127"/>
      <c r="U8" s="23"/>
    </row>
    <row r="9" spans="1:21" ht="17.25" customHeight="1">
      <c r="A9" s="5">
        <v>5</v>
      </c>
      <c r="B9" s="135" t="s">
        <v>158</v>
      </c>
      <c r="C9" s="146">
        <v>636044</v>
      </c>
      <c r="D9" s="19">
        <v>633178</v>
      </c>
      <c r="E9" s="90">
        <v>99.549402242612146</v>
      </c>
      <c r="F9" s="146">
        <v>84462</v>
      </c>
      <c r="G9" s="19">
        <v>79939</v>
      </c>
      <c r="H9" s="108">
        <v>94.644929080533259</v>
      </c>
      <c r="I9" s="52">
        <v>720506</v>
      </c>
      <c r="J9" s="98">
        <v>1.5800831790087753</v>
      </c>
      <c r="K9" s="19">
        <v>713117</v>
      </c>
      <c r="L9" s="98">
        <v>1.4152997339276114</v>
      </c>
      <c r="M9" s="108">
        <v>98.974470719189014</v>
      </c>
      <c r="N9" s="119">
        <v>-7389</v>
      </c>
      <c r="O9" s="124"/>
      <c r="P9" s="126"/>
      <c r="Q9" s="126"/>
      <c r="R9" s="127"/>
      <c r="U9" s="23"/>
    </row>
    <row r="10" spans="1:21" ht="17.25" customHeight="1">
      <c r="A10" s="5">
        <v>6</v>
      </c>
      <c r="B10" s="135" t="s">
        <v>36</v>
      </c>
      <c r="C10" s="146">
        <v>707391</v>
      </c>
      <c r="D10" s="19">
        <v>608811</v>
      </c>
      <c r="E10" s="90">
        <v>86.064284108788485</v>
      </c>
      <c r="F10" s="146">
        <v>72884</v>
      </c>
      <c r="G10" s="19">
        <v>44846</v>
      </c>
      <c r="H10" s="108">
        <v>61.530651446133575</v>
      </c>
      <c r="I10" s="52">
        <v>780275</v>
      </c>
      <c r="J10" s="98">
        <v>1.7111577176332635</v>
      </c>
      <c r="K10" s="19">
        <v>653657</v>
      </c>
      <c r="L10" s="98">
        <v>1.2972914377022575</v>
      </c>
      <c r="M10" s="108">
        <v>83.772644260036515</v>
      </c>
      <c r="N10" s="119">
        <v>-126618</v>
      </c>
      <c r="O10" s="124"/>
      <c r="P10" s="126"/>
      <c r="Q10" s="126"/>
      <c r="R10" s="127"/>
      <c r="U10" s="23"/>
    </row>
    <row r="11" spans="1:21" ht="17.25" customHeight="1">
      <c r="A11" s="5">
        <v>7</v>
      </c>
      <c r="B11" s="135" t="s">
        <v>37</v>
      </c>
      <c r="C11" s="146">
        <v>79146</v>
      </c>
      <c r="D11" s="19">
        <v>118602</v>
      </c>
      <c r="E11" s="90">
        <v>149.85217193541052</v>
      </c>
      <c r="F11" s="146">
        <v>14974</v>
      </c>
      <c r="G11" s="19">
        <v>12732</v>
      </c>
      <c r="H11" s="108">
        <v>85.027380793375187</v>
      </c>
      <c r="I11" s="52">
        <v>94120</v>
      </c>
      <c r="J11" s="98">
        <v>0.20640692625502902</v>
      </c>
      <c r="K11" s="19">
        <v>131334</v>
      </c>
      <c r="L11" s="98">
        <v>0.26065424783822139</v>
      </c>
      <c r="M11" s="108">
        <v>139.53888652783681</v>
      </c>
      <c r="N11" s="119">
        <v>37214</v>
      </c>
      <c r="O11" s="124"/>
      <c r="P11" s="126"/>
      <c r="Q11" s="126"/>
      <c r="R11" s="127"/>
      <c r="U11" s="23"/>
    </row>
    <row r="12" spans="1:21" ht="17.25" customHeight="1">
      <c r="A12" s="5">
        <v>8</v>
      </c>
      <c r="B12" s="135" t="s">
        <v>139</v>
      </c>
      <c r="C12" s="146">
        <v>37665</v>
      </c>
      <c r="D12" s="19">
        <v>44018</v>
      </c>
      <c r="E12" s="90">
        <v>116.86711801407141</v>
      </c>
      <c r="F12" s="146">
        <v>6955</v>
      </c>
      <c r="G12" s="19">
        <v>6168</v>
      </c>
      <c r="H12" s="108">
        <v>88.684399712437099</v>
      </c>
      <c r="I12" s="52">
        <v>44620</v>
      </c>
      <c r="J12" s="98">
        <v>9.7852497338497602E-2</v>
      </c>
      <c r="K12" s="19">
        <v>50186</v>
      </c>
      <c r="L12" s="98">
        <v>9.9602495028012383E-2</v>
      </c>
      <c r="M12" s="108">
        <v>112.47422680412372</v>
      </c>
      <c r="N12" s="119">
        <v>5566</v>
      </c>
      <c r="O12" s="124"/>
      <c r="P12" s="126"/>
      <c r="Q12" s="126"/>
      <c r="R12" s="127"/>
      <c r="U12" s="23"/>
    </row>
    <row r="13" spans="1:21" ht="17.25" customHeight="1">
      <c r="A13" s="5">
        <v>9</v>
      </c>
      <c r="B13" s="135" t="s">
        <v>159</v>
      </c>
      <c r="C13" s="146">
        <v>383456</v>
      </c>
      <c r="D13" s="19">
        <v>529894</v>
      </c>
      <c r="E13" s="90">
        <v>138.1889969122924</v>
      </c>
      <c r="F13" s="146">
        <v>34547</v>
      </c>
      <c r="G13" s="19">
        <v>35808</v>
      </c>
      <c r="H13" s="108">
        <v>103.65009986395346</v>
      </c>
      <c r="I13" s="52">
        <v>418003</v>
      </c>
      <c r="J13" s="98">
        <v>0.91668842324034094</v>
      </c>
      <c r="K13" s="19">
        <v>565702</v>
      </c>
      <c r="L13" s="98">
        <v>1.1227300570345646</v>
      </c>
      <c r="M13" s="108">
        <v>135.334435398789</v>
      </c>
      <c r="N13" s="119">
        <v>147699</v>
      </c>
      <c r="O13" s="124"/>
      <c r="P13" s="126"/>
      <c r="Q13" s="126"/>
      <c r="R13" s="127"/>
      <c r="U13" s="23"/>
    </row>
    <row r="14" spans="1:21" ht="17.25" customHeight="1">
      <c r="A14" s="5">
        <v>10</v>
      </c>
      <c r="B14" s="135" t="s">
        <v>60</v>
      </c>
      <c r="C14" s="146">
        <v>175345</v>
      </c>
      <c r="D14" s="19">
        <v>195814</v>
      </c>
      <c r="E14" s="90">
        <v>111.67355784310931</v>
      </c>
      <c r="F14" s="146">
        <v>27946</v>
      </c>
      <c r="G14" s="19">
        <v>19091</v>
      </c>
      <c r="H14" s="108">
        <v>68.313891075645898</v>
      </c>
      <c r="I14" s="52">
        <v>203291</v>
      </c>
      <c r="J14" s="98">
        <v>0.4458209779569815</v>
      </c>
      <c r="K14" s="19">
        <v>214905</v>
      </c>
      <c r="L14" s="98">
        <v>0.42651484864294825</v>
      </c>
      <c r="M14" s="108">
        <v>105.7129927050386</v>
      </c>
      <c r="N14" s="119">
        <v>11614</v>
      </c>
      <c r="O14" s="124"/>
      <c r="P14" s="126"/>
      <c r="Q14" s="126"/>
      <c r="R14" s="127"/>
      <c r="U14" s="23"/>
    </row>
    <row r="15" spans="1:21" ht="17.25" customHeight="1">
      <c r="A15" s="5">
        <v>11</v>
      </c>
      <c r="B15" s="135" t="s">
        <v>160</v>
      </c>
      <c r="C15" s="146">
        <v>3859340</v>
      </c>
      <c r="D15" s="19">
        <v>4044990</v>
      </c>
      <c r="E15" s="90">
        <v>104.81040799722233</v>
      </c>
      <c r="F15" s="146">
        <v>353977</v>
      </c>
      <c r="G15" s="19">
        <v>312113</v>
      </c>
      <c r="H15" s="108">
        <v>88.173242894312338</v>
      </c>
      <c r="I15" s="52">
        <v>4213317</v>
      </c>
      <c r="J15" s="98">
        <v>9.2398832480669366</v>
      </c>
      <c r="K15" s="19">
        <v>4357103</v>
      </c>
      <c r="L15" s="98">
        <v>8.6473982762929467</v>
      </c>
      <c r="M15" s="108">
        <v>103.41265563450364</v>
      </c>
      <c r="N15" s="119">
        <v>143786</v>
      </c>
      <c r="O15" s="124"/>
      <c r="P15" s="126"/>
      <c r="Q15" s="126"/>
      <c r="R15" s="127"/>
      <c r="U15" s="23"/>
    </row>
    <row r="16" spans="1:21" ht="17.25" customHeight="1">
      <c r="A16" s="5">
        <v>12</v>
      </c>
      <c r="B16" s="135" t="s">
        <v>161</v>
      </c>
      <c r="C16" s="146">
        <v>23378</v>
      </c>
      <c r="D16" s="19">
        <v>41720</v>
      </c>
      <c r="E16" s="90">
        <v>178.45837967319702</v>
      </c>
      <c r="F16" s="146">
        <v>3765</v>
      </c>
      <c r="G16" s="19">
        <v>3744</v>
      </c>
      <c r="H16" s="108">
        <v>99.442231075697208</v>
      </c>
      <c r="I16" s="52">
        <v>27143</v>
      </c>
      <c r="J16" s="98">
        <v>5.9525108365281049E-2</v>
      </c>
      <c r="K16" s="19">
        <v>45464</v>
      </c>
      <c r="L16" s="98">
        <v>9.0230897739480231E-2</v>
      </c>
      <c r="M16" s="108">
        <v>167.49806579965369</v>
      </c>
      <c r="N16" s="119">
        <v>18321</v>
      </c>
      <c r="O16" s="124"/>
      <c r="P16" s="126"/>
      <c r="Q16" s="126"/>
      <c r="R16" s="127"/>
      <c r="U16" s="23"/>
    </row>
    <row r="17" spans="1:21" ht="17.25" customHeight="1">
      <c r="A17" s="5">
        <v>13</v>
      </c>
      <c r="B17" s="135" t="s">
        <v>2</v>
      </c>
      <c r="C17" s="146">
        <v>381046</v>
      </c>
      <c r="D17" s="19">
        <v>422729</v>
      </c>
      <c r="E17" s="90">
        <v>110.93909921636758</v>
      </c>
      <c r="F17" s="146">
        <v>70121</v>
      </c>
      <c r="G17" s="19">
        <v>35925</v>
      </c>
      <c r="H17" s="108">
        <v>51.232868898047656</v>
      </c>
      <c r="I17" s="52">
        <v>451167</v>
      </c>
      <c r="J17" s="98">
        <v>0.9894176975956509</v>
      </c>
      <c r="K17" s="19">
        <v>458654</v>
      </c>
      <c r="L17" s="98">
        <v>0.91027543049013659</v>
      </c>
      <c r="M17" s="108">
        <v>101.65947420799837</v>
      </c>
      <c r="N17" s="119">
        <v>7487</v>
      </c>
      <c r="O17" s="124"/>
      <c r="P17" s="126"/>
      <c r="Q17" s="126"/>
      <c r="R17" s="127"/>
      <c r="U17" s="23"/>
    </row>
    <row r="18" spans="1:21" ht="17.25" customHeight="1">
      <c r="A18" s="5">
        <v>14</v>
      </c>
      <c r="B18" s="135" t="s">
        <v>162</v>
      </c>
      <c r="C18" s="146">
        <v>384279</v>
      </c>
      <c r="D18" s="19">
        <v>130141</v>
      </c>
      <c r="E18" s="90">
        <v>33.86627944800523</v>
      </c>
      <c r="F18" s="146">
        <v>35612</v>
      </c>
      <c r="G18" s="19">
        <v>5909</v>
      </c>
      <c r="H18" s="108">
        <v>16.592721554532179</v>
      </c>
      <c r="I18" s="52">
        <v>419891</v>
      </c>
      <c r="J18" s="98">
        <v>0.920828842670531</v>
      </c>
      <c r="K18" s="19">
        <v>136050</v>
      </c>
      <c r="L18" s="98">
        <v>0.27001393712511623</v>
      </c>
      <c r="M18" s="108">
        <v>32.401266042853976</v>
      </c>
      <c r="N18" s="119">
        <v>-283841</v>
      </c>
      <c r="O18" s="124"/>
      <c r="P18" s="126"/>
      <c r="Q18" s="126"/>
      <c r="R18" s="127"/>
      <c r="U18" s="23"/>
    </row>
    <row r="19" spans="1:21" ht="17.25" customHeight="1">
      <c r="A19" s="5">
        <v>15</v>
      </c>
      <c r="B19" s="135" t="s">
        <v>163</v>
      </c>
      <c r="C19" s="146">
        <v>180</v>
      </c>
      <c r="D19" s="238">
        <v>43</v>
      </c>
      <c r="E19" s="90">
        <v>23.888888888888889</v>
      </c>
      <c r="F19" s="146">
        <v>95</v>
      </c>
      <c r="G19" s="19">
        <v>137</v>
      </c>
      <c r="H19" s="108">
        <v>144.21052631578948</v>
      </c>
      <c r="I19" s="52">
        <v>275</v>
      </c>
      <c r="J19" s="98">
        <v>6.0308016064739662E-4</v>
      </c>
      <c r="K19" s="19">
        <v>180</v>
      </c>
      <c r="L19" s="98">
        <v>3.5724004911812514E-4</v>
      </c>
      <c r="M19" s="108">
        <v>65.454545454545453</v>
      </c>
      <c r="N19" s="119">
        <v>-95</v>
      </c>
      <c r="O19" s="124"/>
      <c r="P19" s="126"/>
      <c r="Q19" s="126"/>
      <c r="R19" s="127"/>
      <c r="U19" s="23"/>
    </row>
    <row r="20" spans="1:21" ht="17.25" customHeight="1">
      <c r="A20" s="5">
        <v>16</v>
      </c>
      <c r="B20" s="135" t="s">
        <v>53</v>
      </c>
      <c r="C20" s="146">
        <v>1068383</v>
      </c>
      <c r="D20" s="19">
        <v>1651352</v>
      </c>
      <c r="E20" s="90">
        <v>154.56554437874809</v>
      </c>
      <c r="F20" s="146">
        <v>56669</v>
      </c>
      <c r="G20" s="19">
        <v>89696</v>
      </c>
      <c r="H20" s="108">
        <v>158.28054138947221</v>
      </c>
      <c r="I20" s="52">
        <v>1125052</v>
      </c>
      <c r="J20" s="98">
        <v>2.4672601487151815</v>
      </c>
      <c r="K20" s="19">
        <v>1741048</v>
      </c>
      <c r="L20" s="98">
        <v>3.4554004057611865</v>
      </c>
      <c r="M20" s="108">
        <v>154.75266920995651</v>
      </c>
      <c r="N20" s="119">
        <v>615996</v>
      </c>
      <c r="O20" s="124"/>
      <c r="P20" s="126"/>
      <c r="Q20" s="126"/>
      <c r="R20" s="127"/>
      <c r="U20" s="23"/>
    </row>
    <row r="21" spans="1:21" ht="17.25" customHeight="1">
      <c r="A21" s="5">
        <v>17</v>
      </c>
      <c r="B21" s="135" t="s">
        <v>28</v>
      </c>
      <c r="C21" s="146">
        <v>176587</v>
      </c>
      <c r="D21" s="19">
        <v>226858</v>
      </c>
      <c r="E21" s="90">
        <v>128.46812052982384</v>
      </c>
      <c r="F21" s="146">
        <v>11956</v>
      </c>
      <c r="G21" s="19">
        <v>17189</v>
      </c>
      <c r="H21" s="108">
        <v>143.76881900301103</v>
      </c>
      <c r="I21" s="52">
        <v>188543</v>
      </c>
      <c r="J21" s="98">
        <v>0.41347833719615312</v>
      </c>
      <c r="K21" s="19">
        <v>244047</v>
      </c>
      <c r="L21" s="98">
        <v>0.48435201259517269</v>
      </c>
      <c r="M21" s="108">
        <v>129.43837745235837</v>
      </c>
      <c r="N21" s="119">
        <v>55504</v>
      </c>
      <c r="O21" s="124"/>
      <c r="P21" s="126"/>
      <c r="Q21" s="126"/>
      <c r="R21" s="127"/>
      <c r="U21" s="23"/>
    </row>
    <row r="22" spans="1:21" ht="17.25" customHeight="1">
      <c r="A22" s="5">
        <v>18</v>
      </c>
      <c r="B22" s="135" t="s">
        <v>164</v>
      </c>
      <c r="C22" s="146">
        <v>260106</v>
      </c>
      <c r="D22" s="19">
        <v>271358</v>
      </c>
      <c r="E22" s="90">
        <v>104.32592865985406</v>
      </c>
      <c r="F22" s="146">
        <v>23179</v>
      </c>
      <c r="G22" s="19">
        <v>23480</v>
      </c>
      <c r="H22" s="108">
        <v>101.29858924026058</v>
      </c>
      <c r="I22" s="52">
        <v>283285</v>
      </c>
      <c r="J22" s="98">
        <v>0.62124932112362818</v>
      </c>
      <c r="K22" s="19">
        <v>294838</v>
      </c>
      <c r="L22" s="98">
        <v>0.58515523112160994</v>
      </c>
      <c r="M22" s="108">
        <v>104.07822510898919</v>
      </c>
      <c r="N22" s="119">
        <v>11553</v>
      </c>
      <c r="O22" s="124"/>
      <c r="P22" s="126"/>
      <c r="Q22" s="126"/>
      <c r="R22" s="127"/>
      <c r="U22" s="23"/>
    </row>
    <row r="23" spans="1:21" ht="17.25" customHeight="1">
      <c r="A23" s="5">
        <v>19</v>
      </c>
      <c r="B23" s="135" t="s">
        <v>56</v>
      </c>
      <c r="C23" s="146">
        <v>1443051</v>
      </c>
      <c r="D23" s="19">
        <v>1381239</v>
      </c>
      <c r="E23" s="90">
        <v>95.716575505647398</v>
      </c>
      <c r="F23" s="146">
        <v>157999</v>
      </c>
      <c r="G23" s="19">
        <v>102506</v>
      </c>
      <c r="H23" s="108">
        <v>64.877625807758278</v>
      </c>
      <c r="I23" s="52">
        <v>1601050</v>
      </c>
      <c r="J23" s="98">
        <v>3.511132695289144</v>
      </c>
      <c r="K23" s="19">
        <v>1483745</v>
      </c>
      <c r="L23" s="98">
        <v>2.9447396482154033</v>
      </c>
      <c r="M23" s="108">
        <v>92.673245682520843</v>
      </c>
      <c r="N23" s="119">
        <v>-117305</v>
      </c>
      <c r="O23" s="124"/>
      <c r="P23" s="126"/>
      <c r="Q23" s="126"/>
      <c r="R23" s="127"/>
      <c r="U23" s="23"/>
    </row>
    <row r="24" spans="1:21" ht="17.25" customHeight="1">
      <c r="A24" s="5">
        <v>20</v>
      </c>
      <c r="B24" s="135" t="s">
        <v>85</v>
      </c>
      <c r="C24" s="146">
        <v>1577195</v>
      </c>
      <c r="D24" s="19">
        <v>2223018</v>
      </c>
      <c r="E24" s="90">
        <v>140.94756830956223</v>
      </c>
      <c r="F24" s="146">
        <v>142074</v>
      </c>
      <c r="G24" s="19">
        <v>201905</v>
      </c>
      <c r="H24" s="108">
        <v>142.11256105972944</v>
      </c>
      <c r="I24" s="52">
        <v>1719269</v>
      </c>
      <c r="J24" s="98">
        <v>3.7703891807857786</v>
      </c>
      <c r="K24" s="19">
        <v>2424923</v>
      </c>
      <c r="L24" s="98">
        <v>4.8126645090426194</v>
      </c>
      <c r="M24" s="108">
        <v>141.0438389804039</v>
      </c>
      <c r="N24" s="119">
        <v>705654</v>
      </c>
      <c r="O24" s="124"/>
      <c r="P24" s="126"/>
      <c r="Q24" s="126"/>
      <c r="R24" s="127"/>
      <c r="U24" s="23"/>
    </row>
    <row r="25" spans="1:21" ht="17.25" customHeight="1">
      <c r="A25" s="5">
        <v>21</v>
      </c>
      <c r="B25" s="135" t="s">
        <v>170</v>
      </c>
      <c r="C25" s="146">
        <v>650062</v>
      </c>
      <c r="D25" s="19">
        <v>919989</v>
      </c>
      <c r="E25" s="90">
        <v>141.5232700880839</v>
      </c>
      <c r="F25" s="146">
        <v>32751</v>
      </c>
      <c r="G25" s="19">
        <v>83757</v>
      </c>
      <c r="H25" s="108">
        <v>255.73875606851698</v>
      </c>
      <c r="I25" s="52">
        <v>682813</v>
      </c>
      <c r="J25" s="98">
        <v>1.4974217226622941</v>
      </c>
      <c r="K25" s="19">
        <v>1003746</v>
      </c>
      <c r="L25" s="98">
        <v>1.9921015019006758</v>
      </c>
      <c r="M25" s="108">
        <v>147.00159487297398</v>
      </c>
      <c r="N25" s="119">
        <v>320933</v>
      </c>
      <c r="O25" s="124"/>
      <c r="P25" s="126"/>
      <c r="Q25" s="126"/>
      <c r="R25" s="127"/>
      <c r="U25" s="23"/>
    </row>
    <row r="26" spans="1:21" ht="17.25" customHeight="1">
      <c r="A26" s="5">
        <v>22</v>
      </c>
      <c r="B26" s="135" t="s">
        <v>165</v>
      </c>
      <c r="C26" s="237">
        <v>688735</v>
      </c>
      <c r="D26" s="19">
        <v>1073709</v>
      </c>
      <c r="E26" s="90">
        <v>155.89580898313577</v>
      </c>
      <c r="F26" s="146">
        <v>68832</v>
      </c>
      <c r="G26" s="19">
        <v>92030</v>
      </c>
      <c r="H26" s="108">
        <v>133.70234774523476</v>
      </c>
      <c r="I26" s="52">
        <v>757567</v>
      </c>
      <c r="J26" s="98">
        <v>1.6613586474951505</v>
      </c>
      <c r="K26" s="19">
        <v>1165739</v>
      </c>
      <c r="L26" s="98">
        <v>2.3136036534384115</v>
      </c>
      <c r="M26" s="108">
        <v>153.87932684501834</v>
      </c>
      <c r="N26" s="119">
        <v>408172</v>
      </c>
      <c r="O26" s="124"/>
      <c r="P26" s="126"/>
      <c r="Q26" s="126"/>
      <c r="R26" s="127"/>
      <c r="U26" s="23"/>
    </row>
    <row r="27" spans="1:21" ht="17.25" customHeight="1">
      <c r="A27" s="5">
        <v>23</v>
      </c>
      <c r="B27" s="135" t="s">
        <v>166</v>
      </c>
      <c r="C27" s="146">
        <v>1195888</v>
      </c>
      <c r="D27" s="19">
        <v>1567867</v>
      </c>
      <c r="E27" s="90">
        <v>131.10483590436564</v>
      </c>
      <c r="F27" s="146">
        <v>65233</v>
      </c>
      <c r="G27" s="19">
        <v>87528</v>
      </c>
      <c r="H27" s="108">
        <v>134.17748685481274</v>
      </c>
      <c r="I27" s="52">
        <v>1261121</v>
      </c>
      <c r="J27" s="98">
        <v>2.7656620191847474</v>
      </c>
      <c r="K27" s="19">
        <v>1655395</v>
      </c>
      <c r="L27" s="98">
        <v>3.2854077283883267</v>
      </c>
      <c r="M27" s="108">
        <v>131.26377246909692</v>
      </c>
      <c r="N27" s="119">
        <v>394274</v>
      </c>
      <c r="O27" s="124"/>
      <c r="P27" s="126"/>
      <c r="Q27" s="126"/>
      <c r="R27" s="127"/>
      <c r="U27" s="23"/>
    </row>
    <row r="28" spans="1:21" ht="17.25" customHeight="1">
      <c r="A28" s="5">
        <v>24</v>
      </c>
      <c r="B28" s="135" t="s">
        <v>57</v>
      </c>
      <c r="C28" s="146">
        <v>2870973</v>
      </c>
      <c r="D28" s="19">
        <v>3059567</v>
      </c>
      <c r="E28" s="90">
        <v>106.56899246353066</v>
      </c>
      <c r="F28" s="146">
        <v>251046</v>
      </c>
      <c r="G28" s="19">
        <v>125727</v>
      </c>
      <c r="H28" s="108">
        <v>50.081260008126009</v>
      </c>
      <c r="I28" s="52">
        <v>3122019</v>
      </c>
      <c r="J28" s="98">
        <v>6.8466462547789986</v>
      </c>
      <c r="K28" s="19">
        <v>3185294</v>
      </c>
      <c r="L28" s="98">
        <v>6.3217476945314957</v>
      </c>
      <c r="M28" s="108">
        <v>102.0267333414691</v>
      </c>
      <c r="N28" s="119">
        <v>63275</v>
      </c>
      <c r="O28" s="124"/>
      <c r="P28" s="126"/>
      <c r="Q28" s="126"/>
      <c r="R28" s="127"/>
      <c r="U28" s="23"/>
    </row>
    <row r="29" spans="1:21" ht="17.25" customHeight="1">
      <c r="A29" s="5">
        <v>25</v>
      </c>
      <c r="B29" s="135" t="s">
        <v>167</v>
      </c>
      <c r="C29" s="146">
        <v>1481948</v>
      </c>
      <c r="D29" s="19">
        <v>1522050</v>
      </c>
      <c r="E29" s="90">
        <v>102.70603287024915</v>
      </c>
      <c r="F29" s="146">
        <v>209288</v>
      </c>
      <c r="G29" s="19">
        <v>88302</v>
      </c>
      <c r="H29" s="108">
        <v>42.191621115400785</v>
      </c>
      <c r="I29" s="52">
        <v>1691236</v>
      </c>
      <c r="J29" s="98">
        <v>3.7089122857187657</v>
      </c>
      <c r="K29" s="19">
        <v>1610352</v>
      </c>
      <c r="L29" s="98">
        <v>3.1960123754303944</v>
      </c>
      <c r="M29" s="108">
        <v>95.217462258371981</v>
      </c>
      <c r="N29" s="119">
        <v>-80884</v>
      </c>
      <c r="O29" s="124"/>
      <c r="P29" s="126"/>
      <c r="Q29" s="126"/>
      <c r="R29" s="127"/>
      <c r="U29" s="23"/>
    </row>
    <row r="30" spans="1:21" ht="17.25" customHeight="1">
      <c r="A30" s="5">
        <v>26</v>
      </c>
      <c r="B30" s="135" t="s">
        <v>17</v>
      </c>
      <c r="C30" s="146">
        <v>2178193</v>
      </c>
      <c r="D30" s="19">
        <v>2449874</v>
      </c>
      <c r="E30" s="90">
        <v>112.47276986015473</v>
      </c>
      <c r="F30" s="146">
        <v>210409</v>
      </c>
      <c r="G30" s="19">
        <v>231017</v>
      </c>
      <c r="H30" s="108">
        <v>109.79425785018702</v>
      </c>
      <c r="I30" s="52">
        <v>2388602</v>
      </c>
      <c r="J30" s="98">
        <v>5.2382490104825203</v>
      </c>
      <c r="K30" s="19">
        <v>2680891</v>
      </c>
      <c r="L30" s="98">
        <v>5.3206757362241088</v>
      </c>
      <c r="M30" s="108">
        <v>112.23682304544667</v>
      </c>
      <c r="N30" s="119">
        <v>292289</v>
      </c>
      <c r="O30" s="124"/>
      <c r="P30" s="126"/>
      <c r="Q30" s="126"/>
      <c r="R30" s="127"/>
      <c r="U30" s="23"/>
    </row>
    <row r="31" spans="1:21" ht="17.25" customHeight="1" thickBot="1">
      <c r="A31" s="5">
        <v>27</v>
      </c>
      <c r="B31" s="136" t="s">
        <v>42</v>
      </c>
      <c r="C31" s="147">
        <v>972215</v>
      </c>
      <c r="D31" s="20">
        <v>1373602</v>
      </c>
      <c r="E31" s="91">
        <v>141.2858266947126</v>
      </c>
      <c r="F31" s="147">
        <v>121729</v>
      </c>
      <c r="G31" s="20">
        <v>128176</v>
      </c>
      <c r="H31" s="109">
        <v>105.29619071872767</v>
      </c>
      <c r="I31" s="53">
        <v>1093944</v>
      </c>
      <c r="J31" s="99">
        <v>2.3990397209427479</v>
      </c>
      <c r="K31" s="20">
        <v>1501778</v>
      </c>
      <c r="L31" s="99">
        <v>2.9805291471362207</v>
      </c>
      <c r="M31" s="109">
        <v>137.28106740381591</v>
      </c>
      <c r="N31" s="120">
        <v>407834</v>
      </c>
      <c r="O31" s="124"/>
      <c r="P31" s="126"/>
      <c r="Q31" s="126"/>
      <c r="R31" s="127"/>
      <c r="U31" s="23"/>
    </row>
    <row r="32" spans="1:21" ht="17.25" customHeight="1">
      <c r="A32" s="5">
        <v>28</v>
      </c>
      <c r="B32" s="137" t="s">
        <v>168</v>
      </c>
      <c r="C32" s="143">
        <v>546677</v>
      </c>
      <c r="D32" s="15">
        <v>509044</v>
      </c>
      <c r="E32" s="86">
        <v>93.11604475769056</v>
      </c>
      <c r="F32" s="143">
        <v>15021</v>
      </c>
      <c r="G32" s="15">
        <v>47987</v>
      </c>
      <c r="H32" s="104">
        <v>319.46608082018508</v>
      </c>
      <c r="I32" s="48">
        <v>561698</v>
      </c>
      <c r="J32" s="94">
        <v>1.2318142548193507</v>
      </c>
      <c r="K32" s="15">
        <v>557031</v>
      </c>
      <c r="L32" s="94">
        <v>1.1055210100017687</v>
      </c>
      <c r="M32" s="104">
        <v>99.169126470096032</v>
      </c>
      <c r="N32" s="115">
        <v>-4667</v>
      </c>
      <c r="O32" s="124"/>
      <c r="P32" s="126"/>
      <c r="Q32" s="126"/>
      <c r="R32" s="127"/>
      <c r="U32" s="23"/>
    </row>
    <row r="33" spans="1:21" ht="17.25" customHeight="1">
      <c r="A33" s="5">
        <v>29</v>
      </c>
      <c r="B33" s="138" t="s">
        <v>169</v>
      </c>
      <c r="C33" s="148">
        <v>2500642</v>
      </c>
      <c r="D33" s="16">
        <v>1678210</v>
      </c>
      <c r="E33" s="87">
        <v>67.111165852609048</v>
      </c>
      <c r="F33" s="148">
        <v>224308</v>
      </c>
      <c r="G33" s="16">
        <v>166809</v>
      </c>
      <c r="H33" s="105">
        <v>74.366050252331618</v>
      </c>
      <c r="I33" s="49">
        <v>2724950</v>
      </c>
      <c r="J33" s="95">
        <v>5.9758664863859039</v>
      </c>
      <c r="K33" s="16">
        <v>1845019</v>
      </c>
      <c r="L33" s="95">
        <v>3.6617482121326344</v>
      </c>
      <c r="M33" s="105">
        <v>67.708361621314154</v>
      </c>
      <c r="N33" s="116">
        <v>-879931</v>
      </c>
      <c r="O33" s="124"/>
      <c r="P33" s="126"/>
      <c r="Q33" s="126"/>
      <c r="R33" s="127"/>
      <c r="U33" s="23"/>
    </row>
    <row r="34" spans="1:21" ht="17.25" customHeight="1">
      <c r="A34" s="5">
        <v>30</v>
      </c>
      <c r="B34" s="138" t="s">
        <v>55</v>
      </c>
      <c r="C34" s="148">
        <v>4591924</v>
      </c>
      <c r="D34" s="16">
        <v>5551236</v>
      </c>
      <c r="E34" s="87">
        <v>120.89128652826136</v>
      </c>
      <c r="F34" s="148">
        <v>715509</v>
      </c>
      <c r="G34" s="16">
        <v>685617</v>
      </c>
      <c r="H34" s="105">
        <v>95.822274772225086</v>
      </c>
      <c r="I34" s="49">
        <v>5307433</v>
      </c>
      <c r="J34" s="95">
        <v>11.639300168237435</v>
      </c>
      <c r="K34" s="16">
        <v>6236853</v>
      </c>
      <c r="L34" s="95">
        <v>12.378075955902922</v>
      </c>
      <c r="M34" s="105">
        <v>117.51166712796939</v>
      </c>
      <c r="N34" s="116">
        <v>929420</v>
      </c>
      <c r="O34" s="124"/>
      <c r="P34" s="126"/>
      <c r="Q34" s="126"/>
      <c r="R34" s="127"/>
      <c r="U34" s="23"/>
    </row>
    <row r="35" spans="1:21" ht="17.25" customHeight="1">
      <c r="A35" s="5">
        <v>31</v>
      </c>
      <c r="B35" s="138" t="s">
        <v>65</v>
      </c>
      <c r="C35" s="148">
        <v>948618</v>
      </c>
      <c r="D35" s="16">
        <v>1193641</v>
      </c>
      <c r="E35" s="87">
        <v>125.82946981819869</v>
      </c>
      <c r="F35" s="148">
        <v>90569</v>
      </c>
      <c r="G35" s="16">
        <v>101073</v>
      </c>
      <c r="H35" s="105">
        <v>111.59778732237299</v>
      </c>
      <c r="I35" s="49">
        <v>1039187</v>
      </c>
      <c r="J35" s="95">
        <v>2.2789565923734045</v>
      </c>
      <c r="K35" s="16">
        <v>1294714</v>
      </c>
      <c r="L35" s="95">
        <v>2.5695760719662459</v>
      </c>
      <c r="M35" s="105">
        <v>124.58912592247593</v>
      </c>
      <c r="N35" s="116">
        <v>255527</v>
      </c>
      <c r="O35" s="124"/>
      <c r="P35" s="126"/>
      <c r="Q35" s="126"/>
      <c r="R35" s="127"/>
      <c r="U35" s="23"/>
    </row>
    <row r="36" spans="1:21" ht="17.25" customHeight="1">
      <c r="A36" s="5">
        <v>32</v>
      </c>
      <c r="B36" s="138" t="s">
        <v>66</v>
      </c>
      <c r="C36" s="148">
        <v>885374</v>
      </c>
      <c r="D36" s="16">
        <v>889944</v>
      </c>
      <c r="E36" s="87">
        <v>100.51616604960162</v>
      </c>
      <c r="F36" s="148">
        <v>89771</v>
      </c>
      <c r="G36" s="16">
        <v>61124</v>
      </c>
      <c r="H36" s="105">
        <v>68.088803733945255</v>
      </c>
      <c r="I36" s="49">
        <v>975145</v>
      </c>
      <c r="J36" s="95">
        <v>2.1385112845618384</v>
      </c>
      <c r="K36" s="16">
        <v>951068</v>
      </c>
      <c r="L36" s="95">
        <v>1.8875532168593172</v>
      </c>
      <c r="M36" s="105">
        <v>97.530931297396791</v>
      </c>
      <c r="N36" s="116">
        <v>-24077</v>
      </c>
      <c r="O36" s="124"/>
      <c r="P36" s="126"/>
      <c r="Q36" s="126"/>
      <c r="R36" s="127"/>
      <c r="U36" s="23"/>
    </row>
    <row r="37" spans="1:21" ht="17.25" customHeight="1">
      <c r="A37" s="5">
        <v>33</v>
      </c>
      <c r="B37" s="138" t="s">
        <v>128</v>
      </c>
      <c r="C37" s="148">
        <v>117741</v>
      </c>
      <c r="D37" s="16">
        <v>250180</v>
      </c>
      <c r="E37" s="87">
        <v>212.48333205935063</v>
      </c>
      <c r="F37" s="148">
        <v>9971</v>
      </c>
      <c r="G37" s="16">
        <v>21884</v>
      </c>
      <c r="H37" s="105">
        <v>219.4764817972119</v>
      </c>
      <c r="I37" s="49">
        <v>127712</v>
      </c>
      <c r="J37" s="95">
        <v>0.28007481264218304</v>
      </c>
      <c r="K37" s="16">
        <v>272064</v>
      </c>
      <c r="L37" s="95">
        <v>0.53995642624040885</v>
      </c>
      <c r="M37" s="105">
        <v>213.02931596091207</v>
      </c>
      <c r="N37" s="116">
        <v>144352</v>
      </c>
      <c r="O37" s="124"/>
      <c r="P37" s="126"/>
      <c r="Q37" s="126"/>
      <c r="R37" s="127"/>
      <c r="U37" s="23"/>
    </row>
    <row r="38" spans="1:21" ht="17.25" customHeight="1">
      <c r="A38" s="5">
        <v>34</v>
      </c>
      <c r="B38" s="138" t="s">
        <v>64</v>
      </c>
      <c r="C38" s="148">
        <v>605281</v>
      </c>
      <c r="D38" s="16">
        <v>699606</v>
      </c>
      <c r="E38" s="87">
        <v>115.58367105526193</v>
      </c>
      <c r="F38" s="148">
        <v>118031</v>
      </c>
      <c r="G38" s="16">
        <v>105879</v>
      </c>
      <c r="H38" s="105">
        <v>89.70439969160644</v>
      </c>
      <c r="I38" s="49">
        <v>723312</v>
      </c>
      <c r="J38" s="95">
        <v>1.5862367896661445</v>
      </c>
      <c r="K38" s="16">
        <v>805485</v>
      </c>
      <c r="L38" s="95">
        <v>1.5986194497995168</v>
      </c>
      <c r="M38" s="105">
        <v>111.3606576415157</v>
      </c>
      <c r="N38" s="116">
        <v>82173</v>
      </c>
      <c r="O38" s="124"/>
      <c r="P38" s="126"/>
      <c r="Q38" s="126"/>
      <c r="R38" s="127"/>
      <c r="U38" s="23"/>
    </row>
    <row r="39" spans="1:21" ht="17.25" customHeight="1">
      <c r="A39" s="5">
        <v>35</v>
      </c>
      <c r="B39" s="138" t="s">
        <v>68</v>
      </c>
      <c r="C39" s="148">
        <v>1062711</v>
      </c>
      <c r="D39" s="16">
        <v>1341639</v>
      </c>
      <c r="E39" s="87">
        <v>126.24683474622923</v>
      </c>
      <c r="F39" s="148">
        <v>163984</v>
      </c>
      <c r="G39" s="16">
        <v>152286</v>
      </c>
      <c r="H39" s="105">
        <v>92.866377207532452</v>
      </c>
      <c r="I39" s="49">
        <v>1226695</v>
      </c>
      <c r="J39" s="95">
        <v>2.6901651551467576</v>
      </c>
      <c r="K39" s="16">
        <v>1493925</v>
      </c>
      <c r="L39" s="95">
        <v>2.9649435576599728</v>
      </c>
      <c r="M39" s="105">
        <v>121.78455117205174</v>
      </c>
      <c r="N39" s="116">
        <v>267230</v>
      </c>
      <c r="O39" s="124"/>
      <c r="P39" s="126"/>
      <c r="Q39" s="126"/>
      <c r="R39" s="127"/>
      <c r="U39" s="23"/>
    </row>
    <row r="40" spans="1:21" ht="17.25" customHeight="1">
      <c r="A40" s="5">
        <v>36</v>
      </c>
      <c r="B40" s="138" t="s">
        <v>24</v>
      </c>
      <c r="C40" s="148">
        <v>111975</v>
      </c>
      <c r="D40" s="16">
        <v>99916</v>
      </c>
      <c r="E40" s="87">
        <v>89.230631837463719</v>
      </c>
      <c r="F40" s="148">
        <v>28640</v>
      </c>
      <c r="G40" s="16">
        <v>27850</v>
      </c>
      <c r="H40" s="105">
        <v>97.241620111731848</v>
      </c>
      <c r="I40" s="49">
        <v>140615</v>
      </c>
      <c r="J40" s="95">
        <v>0.30837133377975884</v>
      </c>
      <c r="K40" s="16">
        <v>127766</v>
      </c>
      <c r="L40" s="95">
        <v>0.2535729561979243</v>
      </c>
      <c r="M40" s="105">
        <v>90.862283540162863</v>
      </c>
      <c r="N40" s="116">
        <v>-12849</v>
      </c>
      <c r="O40" s="124"/>
      <c r="P40" s="126"/>
      <c r="Q40" s="126"/>
      <c r="R40" s="127"/>
      <c r="U40" s="23"/>
    </row>
    <row r="41" spans="1:21" ht="17.25" customHeight="1">
      <c r="A41" s="5">
        <v>37</v>
      </c>
      <c r="B41" s="138" t="s">
        <v>130</v>
      </c>
      <c r="C41" s="148">
        <v>198885</v>
      </c>
      <c r="D41" s="16">
        <v>198533</v>
      </c>
      <c r="E41" s="87">
        <v>99.823013299142715</v>
      </c>
      <c r="F41" s="148">
        <v>61391</v>
      </c>
      <c r="G41" s="16">
        <v>50635</v>
      </c>
      <c r="H41" s="105">
        <v>82.479516541512595</v>
      </c>
      <c r="I41" s="49">
        <v>260276</v>
      </c>
      <c r="J41" s="95">
        <v>0.57079015233695207</v>
      </c>
      <c r="K41" s="16">
        <v>249168</v>
      </c>
      <c r="L41" s="95">
        <v>0.49451549199258338</v>
      </c>
      <c r="M41" s="105">
        <v>95.732222717423042</v>
      </c>
      <c r="N41" s="116">
        <v>-11108</v>
      </c>
      <c r="O41" s="124"/>
      <c r="P41" s="126"/>
      <c r="Q41" s="126"/>
      <c r="R41" s="127"/>
      <c r="U41" s="23"/>
    </row>
    <row r="42" spans="1:21" ht="17.25" customHeight="1">
      <c r="A42" s="5">
        <v>38</v>
      </c>
      <c r="B42" s="138" t="s">
        <v>35</v>
      </c>
      <c r="C42" s="148">
        <v>3147519</v>
      </c>
      <c r="D42" s="16">
        <v>3931252</v>
      </c>
      <c r="E42" s="87">
        <v>124.90002443194147</v>
      </c>
      <c r="F42" s="148">
        <v>567857</v>
      </c>
      <c r="G42" s="16">
        <v>544946</v>
      </c>
      <c r="H42" s="105">
        <v>95.965357475561632</v>
      </c>
      <c r="I42" s="49">
        <v>3715376</v>
      </c>
      <c r="J42" s="95">
        <v>8.1478892907108449</v>
      </c>
      <c r="K42" s="16">
        <v>4476198</v>
      </c>
      <c r="L42" s="95">
        <v>8.8837621854580764</v>
      </c>
      <c r="M42" s="105">
        <v>120.47765825047048</v>
      </c>
      <c r="N42" s="116">
        <v>760822</v>
      </c>
      <c r="O42" s="124"/>
      <c r="P42" s="126"/>
      <c r="Q42" s="126"/>
      <c r="R42" s="127"/>
      <c r="U42" s="23"/>
    </row>
    <row r="43" spans="1:21" ht="17.25" customHeight="1" thickBot="1">
      <c r="A43" s="5">
        <v>39</v>
      </c>
      <c r="B43" s="139" t="s">
        <v>25</v>
      </c>
      <c r="C43" s="144">
        <v>711823</v>
      </c>
      <c r="D43" s="17">
        <v>794634</v>
      </c>
      <c r="E43" s="88">
        <v>111.63365050019458</v>
      </c>
      <c r="F43" s="144">
        <v>97482</v>
      </c>
      <c r="G43" s="17">
        <v>84976</v>
      </c>
      <c r="H43" s="106">
        <v>87.170964896083376</v>
      </c>
      <c r="I43" s="50">
        <v>809305</v>
      </c>
      <c r="J43" s="96">
        <v>1.7748210524099688</v>
      </c>
      <c r="K43" s="17">
        <v>879610</v>
      </c>
      <c r="L43" s="96">
        <v>1.7457328866933002</v>
      </c>
      <c r="M43" s="106">
        <v>108.68708336164981</v>
      </c>
      <c r="N43" s="117">
        <v>70305</v>
      </c>
      <c r="O43" s="124"/>
      <c r="P43" s="126"/>
      <c r="Q43" s="126"/>
      <c r="R43" s="127"/>
      <c r="U43" s="23"/>
    </row>
    <row r="44" spans="1:21" ht="17.25" customHeight="1" thickBot="1">
      <c r="B44" s="130" t="s">
        <v>23</v>
      </c>
      <c r="C44" s="240">
        <v>40742633</v>
      </c>
      <c r="D44" s="241">
        <v>46014129</v>
      </c>
      <c r="E44" s="242">
        <v>112.9385255979897</v>
      </c>
      <c r="F44" s="240">
        <v>4856612</v>
      </c>
      <c r="G44" s="241">
        <v>4372159</v>
      </c>
      <c r="H44" s="243">
        <v>90.02487742483855</v>
      </c>
      <c r="I44" s="244">
        <v>45599245</v>
      </c>
      <c r="J44" s="245">
        <v>100</v>
      </c>
      <c r="K44" s="241">
        <v>50386288</v>
      </c>
      <c r="L44" s="245">
        <v>100</v>
      </c>
      <c r="M44" s="243">
        <v>110.5</v>
      </c>
      <c r="N44" s="246">
        <v>4787043</v>
      </c>
      <c r="O44" s="124"/>
      <c r="U44" s="23"/>
    </row>
    <row r="45" spans="1:21" ht="17.25" customHeight="1" thickBot="1">
      <c r="B45" s="140" t="s">
        <v>26</v>
      </c>
      <c r="C45" s="150">
        <v>22186389</v>
      </c>
      <c r="D45" s="73">
        <v>25405126</v>
      </c>
      <c r="E45" s="93">
        <v>114.50771011001383</v>
      </c>
      <c r="F45" s="150">
        <v>2190740</v>
      </c>
      <c r="G45" s="73">
        <v>1923725</v>
      </c>
      <c r="H45" s="111">
        <v>87.811652683568113</v>
      </c>
      <c r="I45" s="22">
        <v>24377129</v>
      </c>
      <c r="J45" s="101">
        <v>53.46</v>
      </c>
      <c r="K45" s="73">
        <v>27328851</v>
      </c>
      <c r="L45" s="101">
        <v>54.24</v>
      </c>
      <c r="M45" s="111">
        <v>112.11</v>
      </c>
      <c r="N45" s="122">
        <v>2951722</v>
      </c>
      <c r="O45" s="124"/>
      <c r="U45" s="23"/>
    </row>
    <row r="46" spans="1:21" ht="17.25" customHeight="1" thickBot="1">
      <c r="B46" s="130" t="s">
        <v>29</v>
      </c>
      <c r="C46" s="149">
        <v>18556244</v>
      </c>
      <c r="D46" s="74">
        <v>20609003</v>
      </c>
      <c r="E46" s="92">
        <v>111.06236262036649</v>
      </c>
      <c r="F46" s="149">
        <v>2665872</v>
      </c>
      <c r="G46" s="74">
        <v>2448434</v>
      </c>
      <c r="H46" s="156">
        <v>91.843644406032993</v>
      </c>
      <c r="I46" s="21">
        <v>21222116</v>
      </c>
      <c r="J46" s="100">
        <v>46.54</v>
      </c>
      <c r="K46" s="74">
        <v>23057437</v>
      </c>
      <c r="L46" s="100">
        <v>45.76</v>
      </c>
      <c r="M46" s="110">
        <v>108.65</v>
      </c>
      <c r="N46" s="182">
        <v>1835321</v>
      </c>
      <c r="O46" s="124"/>
      <c r="U46" s="23"/>
    </row>
    <row r="47" spans="1:21">
      <c r="E47" s="5"/>
      <c r="H47" s="5"/>
      <c r="L47" s="5"/>
      <c r="M47" s="5"/>
    </row>
    <row r="48" spans="1:21">
      <c r="C48" s="23"/>
      <c r="F48" s="23"/>
      <c r="J48" s="102"/>
    </row>
    <row r="49" spans="3:14">
      <c r="C49" s="23"/>
      <c r="D49" s="23"/>
      <c r="F49" s="23"/>
      <c r="G49" s="23"/>
      <c r="I49" s="23">
        <f>+I44-I45-I46</f>
        <v>0</v>
      </c>
      <c r="K49" s="23">
        <f>+K44-K45-K46</f>
        <v>0</v>
      </c>
      <c r="N49" s="23">
        <f>+N44-N45-N46</f>
        <v>0</v>
      </c>
    </row>
  </sheetData>
  <mergeCells count="5">
    <mergeCell ref="C3:E3"/>
    <mergeCell ref="F3:H3"/>
    <mergeCell ref="I3:M3"/>
    <mergeCell ref="N3:N4"/>
    <mergeCell ref="B1:N1"/>
  </mergeCells>
  <phoneticPr fontId="14"/>
  <printOptions horizontalCentered="1" verticalCentered="1"/>
  <pageMargins left="0" right="0" top="0.39370078740157483" bottom="0.59055118110236227" header="0.51181102362204722" footer="0.51181102362204722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44"/>
  <sheetViews>
    <sheetView view="pageBreakPreview" zoomScale="60" workbookViewId="0">
      <pane xSplit="3" ySplit="4" topLeftCell="D5" activePane="bottomRight" state="frozen"/>
      <selection activeCell="D1" sqref="D1"/>
      <selection pane="topRight" activeCell="D1" sqref="D1"/>
      <selection pane="bottomLeft" activeCell="D1" sqref="D1"/>
      <selection pane="bottomRight" activeCell="D1" sqref="D1"/>
    </sheetView>
  </sheetViews>
  <sheetFormatPr defaultColWidth="11.375" defaultRowHeight="14.25"/>
  <cols>
    <col min="1" max="1" width="2.625" style="185" customWidth="1"/>
    <col min="2" max="2" width="2.625" style="186" customWidth="1"/>
    <col min="3" max="3" width="21.375" style="187" customWidth="1"/>
    <col min="4" max="5" width="11.375" style="187"/>
    <col min="6" max="6" width="8" style="187" customWidth="1"/>
    <col min="7" max="8" width="11.375" style="187"/>
    <col min="9" max="9" width="7.875" style="187" customWidth="1"/>
    <col min="10" max="10" width="11.375" style="187"/>
    <col min="11" max="11" width="7.375" style="187" customWidth="1"/>
    <col min="12" max="12" width="11.375" style="187"/>
    <col min="13" max="13" width="7.375" style="187" customWidth="1"/>
    <col min="14" max="14" width="7.875" style="187" customWidth="1"/>
    <col min="15" max="15" width="12.75" style="187" customWidth="1"/>
    <col min="16" max="16" width="55.375" style="188" customWidth="1"/>
    <col min="17" max="17" width="11.375" style="189"/>
    <col min="18" max="18" width="13.375" style="189" customWidth="1"/>
    <col min="19" max="19" width="33.75" style="190" customWidth="1"/>
    <col min="20" max="20" width="9.375" style="187" customWidth="1"/>
    <col min="21" max="16384" width="11.375" style="187"/>
  </cols>
  <sheetData>
    <row r="1" spans="1:22" ht="30.75" customHeight="1">
      <c r="D1" s="183" t="s">
        <v>113</v>
      </c>
    </row>
    <row r="2" spans="1:22" ht="19.5" customHeight="1">
      <c r="C2" s="192"/>
      <c r="D2"/>
      <c r="E2"/>
      <c r="F2"/>
      <c r="G2"/>
      <c r="H2"/>
      <c r="I2"/>
      <c r="J2"/>
      <c r="K2"/>
      <c r="L2" t="s">
        <v>7</v>
      </c>
      <c r="M2"/>
      <c r="N2"/>
    </row>
    <row r="3" spans="1:22" ht="18" customHeight="1">
      <c r="C3" s="193" t="s">
        <v>100</v>
      </c>
      <c r="D3" s="255" t="s">
        <v>98</v>
      </c>
      <c r="E3" s="250"/>
      <c r="F3" s="253"/>
      <c r="G3" s="250" t="s">
        <v>99</v>
      </c>
      <c r="H3" s="250"/>
      <c r="I3" s="253"/>
      <c r="J3" s="249" t="s">
        <v>58</v>
      </c>
      <c r="K3" s="249"/>
      <c r="L3" s="249"/>
      <c r="M3" s="249"/>
      <c r="N3" s="253"/>
      <c r="O3" s="256" t="s">
        <v>9</v>
      </c>
      <c r="P3" s="231" t="s">
        <v>30</v>
      </c>
      <c r="Q3" s="233"/>
    </row>
    <row r="4" spans="1:22" ht="18" customHeight="1">
      <c r="C4" s="194"/>
      <c r="D4" s="141" t="s">
        <v>89</v>
      </c>
      <c r="E4" s="151" t="s">
        <v>111</v>
      </c>
      <c r="F4" s="153" t="s">
        <v>101</v>
      </c>
      <c r="G4" s="141" t="s">
        <v>89</v>
      </c>
      <c r="H4" s="151" t="s">
        <v>111</v>
      </c>
      <c r="I4" s="153" t="s">
        <v>101</v>
      </c>
      <c r="J4" s="151" t="s">
        <v>112</v>
      </c>
      <c r="K4" s="157" t="s">
        <v>18</v>
      </c>
      <c r="L4" s="157" t="s">
        <v>96</v>
      </c>
      <c r="M4" s="157" t="s">
        <v>18</v>
      </c>
      <c r="N4" s="158" t="s">
        <v>101</v>
      </c>
      <c r="O4" s="257"/>
      <c r="P4" s="232"/>
      <c r="T4" s="187" t="s">
        <v>19</v>
      </c>
      <c r="V4" s="236" t="s">
        <v>71</v>
      </c>
    </row>
    <row r="5" spans="1:22" ht="17.25" customHeight="1">
      <c r="B5" s="191">
        <v>25</v>
      </c>
      <c r="C5" s="131" t="s">
        <v>55</v>
      </c>
      <c r="D5" s="199">
        <v>2842339</v>
      </c>
      <c r="E5" s="206">
        <v>2828906</v>
      </c>
      <c r="F5" s="213">
        <f t="shared" ref="F5:F41" si="0">E5/D5*100</f>
        <v>99.527396274687845</v>
      </c>
      <c r="G5" s="199">
        <v>1138766</v>
      </c>
      <c r="H5" s="206">
        <v>1040581</v>
      </c>
      <c r="I5" s="213">
        <f t="shared" ref="I5:I41" si="1">H5/G5*100</f>
        <v>91.37794770830881</v>
      </c>
      <c r="J5" s="199">
        <f t="shared" ref="J5:J41" si="2">D5+G5</f>
        <v>3981105</v>
      </c>
      <c r="K5" s="219">
        <f t="shared" ref="K5:K38" si="3">+J5/$J$39*100</f>
        <v>12.571835359973848</v>
      </c>
      <c r="L5" s="206">
        <f t="shared" ref="L5:L41" si="4">E5+H5</f>
        <v>3869487</v>
      </c>
      <c r="M5" s="219">
        <f t="shared" ref="M5:M38" si="5">+L5/$L$39*100</f>
        <v>11.278361626148468</v>
      </c>
      <c r="N5" s="213">
        <f t="shared" ref="N5:N38" si="6">+L5/J5*100</f>
        <v>97.196306050707022</v>
      </c>
      <c r="O5" s="227">
        <f t="shared" ref="O5:O38" si="7">+L5-J5</f>
        <v>-111618</v>
      </c>
      <c r="P5" s="124" t="s">
        <v>87</v>
      </c>
      <c r="Q5" s="234"/>
      <c r="R5" s="234"/>
      <c r="S5" s="235"/>
      <c r="T5" s="187">
        <v>25</v>
      </c>
      <c r="V5" s="205" t="e">
        <f>+#REF!+#REF!-#REF!-#REF!-O5</f>
        <v>#REF!</v>
      </c>
    </row>
    <row r="6" spans="1:22" ht="17.25" customHeight="1">
      <c r="B6" s="191">
        <v>24</v>
      </c>
      <c r="C6" s="132" t="s">
        <v>4</v>
      </c>
      <c r="D6" s="200">
        <v>1993549</v>
      </c>
      <c r="E6" s="207">
        <v>2235321</v>
      </c>
      <c r="F6" s="214">
        <f t="shared" si="0"/>
        <v>112.12771795426147</v>
      </c>
      <c r="G6" s="200">
        <v>483967</v>
      </c>
      <c r="H6" s="207">
        <v>446433</v>
      </c>
      <c r="I6" s="214">
        <f t="shared" si="1"/>
        <v>92.244512539078087</v>
      </c>
      <c r="J6" s="200">
        <f t="shared" si="2"/>
        <v>2477516</v>
      </c>
      <c r="K6" s="220">
        <f t="shared" si="3"/>
        <v>7.8236879594235686</v>
      </c>
      <c r="L6" s="207">
        <f t="shared" si="4"/>
        <v>2681754</v>
      </c>
      <c r="M6" s="220">
        <f t="shared" si="5"/>
        <v>7.8164861141464383</v>
      </c>
      <c r="N6" s="214">
        <f t="shared" si="6"/>
        <v>108.24366018221477</v>
      </c>
      <c r="O6" s="228">
        <f t="shared" si="7"/>
        <v>204238</v>
      </c>
      <c r="P6" s="124" t="s">
        <v>86</v>
      </c>
      <c r="Q6" s="234"/>
      <c r="R6" s="234"/>
      <c r="S6" s="235"/>
      <c r="T6" s="187">
        <v>24</v>
      </c>
      <c r="V6" s="205" t="e">
        <f>+#REF!+#REF!-#REF!-#REF!-O6</f>
        <v>#REF!</v>
      </c>
    </row>
    <row r="7" spans="1:22" ht="17.25" customHeight="1">
      <c r="A7" s="185" t="s">
        <v>39</v>
      </c>
      <c r="B7" s="191">
        <v>20</v>
      </c>
      <c r="C7" s="195" t="s">
        <v>17</v>
      </c>
      <c r="D7" s="200">
        <v>1582981</v>
      </c>
      <c r="E7" s="207">
        <v>1586717</v>
      </c>
      <c r="F7" s="214">
        <f t="shared" si="0"/>
        <v>100.23601041326459</v>
      </c>
      <c r="G7" s="200">
        <v>560046</v>
      </c>
      <c r="H7" s="207">
        <v>492015</v>
      </c>
      <c r="I7" s="214">
        <f t="shared" si="1"/>
        <v>87.852604964592189</v>
      </c>
      <c r="J7" s="200">
        <f t="shared" si="2"/>
        <v>2143027</v>
      </c>
      <c r="K7" s="220">
        <f t="shared" si="3"/>
        <v>6.7674132222030501</v>
      </c>
      <c r="L7" s="207">
        <f t="shared" si="4"/>
        <v>2078732</v>
      </c>
      <c r="M7" s="220">
        <f t="shared" si="5"/>
        <v>6.0588628983239534</v>
      </c>
      <c r="N7" s="214">
        <f t="shared" si="6"/>
        <v>96.999804482164706</v>
      </c>
      <c r="O7" s="228">
        <f t="shared" si="7"/>
        <v>-64295</v>
      </c>
      <c r="P7" s="124" t="s">
        <v>40</v>
      </c>
      <c r="Q7" s="234"/>
      <c r="R7" s="234"/>
      <c r="S7" s="235"/>
      <c r="T7" s="187">
        <v>20</v>
      </c>
      <c r="V7" s="205" t="e">
        <f>+#REF!+#REF!-#REF!-#REF!-O7</f>
        <v>#REF!</v>
      </c>
    </row>
    <row r="8" spans="1:22" ht="17.25" customHeight="1">
      <c r="B8" s="191">
        <v>33</v>
      </c>
      <c r="C8" s="131" t="s">
        <v>35</v>
      </c>
      <c r="D8" s="201">
        <v>1393591</v>
      </c>
      <c r="E8" s="208">
        <v>1495061</v>
      </c>
      <c r="F8" s="215">
        <f t="shared" si="0"/>
        <v>107.28118938770415</v>
      </c>
      <c r="G8" s="201">
        <v>586861</v>
      </c>
      <c r="H8" s="208">
        <v>569111</v>
      </c>
      <c r="I8" s="215">
        <f t="shared" si="1"/>
        <v>96.975433705766775</v>
      </c>
      <c r="J8" s="201">
        <f t="shared" si="2"/>
        <v>1980452</v>
      </c>
      <c r="K8" s="221">
        <f t="shared" si="3"/>
        <v>6.2540215549027032</v>
      </c>
      <c r="L8" s="208">
        <f t="shared" si="4"/>
        <v>2064172</v>
      </c>
      <c r="M8" s="221">
        <f t="shared" si="5"/>
        <v>6.0164249872321935</v>
      </c>
      <c r="N8" s="215">
        <f t="shared" si="6"/>
        <v>104.22731780421843</v>
      </c>
      <c r="O8" s="227">
        <f t="shared" si="7"/>
        <v>83720</v>
      </c>
      <c r="P8" s="124" t="s">
        <v>94</v>
      </c>
      <c r="Q8" s="234"/>
      <c r="R8" s="234"/>
      <c r="S8" s="235"/>
      <c r="T8" s="187">
        <v>18</v>
      </c>
      <c r="V8" s="205" t="e">
        <f>+#REF!+#REF!-#REF!-#REF!-O8</f>
        <v>#REF!</v>
      </c>
    </row>
    <row r="9" spans="1:22" ht="17.25" customHeight="1">
      <c r="A9" s="185" t="s">
        <v>39</v>
      </c>
      <c r="B9" s="191">
        <v>4</v>
      </c>
      <c r="C9" s="196" t="s">
        <v>34</v>
      </c>
      <c r="D9" s="200">
        <v>1417320</v>
      </c>
      <c r="E9" s="207">
        <v>1522259</v>
      </c>
      <c r="F9" s="214">
        <f t="shared" si="0"/>
        <v>107.40404425253296</v>
      </c>
      <c r="G9" s="200">
        <v>526241</v>
      </c>
      <c r="H9" s="207">
        <v>505514</v>
      </c>
      <c r="I9" s="214">
        <f t="shared" si="1"/>
        <v>96.06131031219536</v>
      </c>
      <c r="J9" s="200">
        <f t="shared" si="2"/>
        <v>1943561</v>
      </c>
      <c r="K9" s="220">
        <f t="shared" si="3"/>
        <v>6.1375243566964777</v>
      </c>
      <c r="L9" s="207">
        <f t="shared" si="4"/>
        <v>2027773</v>
      </c>
      <c r="M9" s="220">
        <f t="shared" si="5"/>
        <v>5.9103331241944881</v>
      </c>
      <c r="N9" s="214">
        <f t="shared" si="6"/>
        <v>104.33287146634451</v>
      </c>
      <c r="O9" s="228">
        <f t="shared" si="7"/>
        <v>84212</v>
      </c>
      <c r="P9" s="124" t="s">
        <v>74</v>
      </c>
      <c r="Q9" s="234"/>
      <c r="R9" s="234"/>
      <c r="S9" s="235"/>
      <c r="T9" s="187">
        <v>33</v>
      </c>
      <c r="V9" s="205" t="e">
        <f>+#REF!+#REF!-#REF!-#REF!-O9</f>
        <v>#REF!</v>
      </c>
    </row>
    <row r="10" spans="1:22" ht="17.25" customHeight="1">
      <c r="A10" s="185" t="s">
        <v>39</v>
      </c>
      <c r="B10" s="191">
        <v>19</v>
      </c>
      <c r="C10" s="196" t="s">
        <v>21</v>
      </c>
      <c r="D10" s="200">
        <v>673017</v>
      </c>
      <c r="E10" s="207">
        <v>1436575</v>
      </c>
      <c r="F10" s="214">
        <f t="shared" si="0"/>
        <v>213.45300341596126</v>
      </c>
      <c r="G10" s="200">
        <v>111049</v>
      </c>
      <c r="H10" s="207">
        <v>372373</v>
      </c>
      <c r="I10" s="214">
        <f t="shared" si="1"/>
        <v>335.32314563841186</v>
      </c>
      <c r="J10" s="200">
        <f t="shared" si="2"/>
        <v>784066</v>
      </c>
      <c r="K10" s="220">
        <f t="shared" si="3"/>
        <v>2.4759830909642564</v>
      </c>
      <c r="L10" s="207">
        <f t="shared" si="4"/>
        <v>1808948</v>
      </c>
      <c r="M10" s="220">
        <f t="shared" si="5"/>
        <v>5.2725257138473447</v>
      </c>
      <c r="N10" s="214">
        <f t="shared" si="6"/>
        <v>230.71374093507436</v>
      </c>
      <c r="O10" s="228">
        <f t="shared" si="7"/>
        <v>1024882</v>
      </c>
      <c r="P10" s="124" t="s">
        <v>103</v>
      </c>
      <c r="Q10" s="234"/>
      <c r="R10" s="234"/>
      <c r="S10" s="235"/>
      <c r="T10" s="187">
        <v>4</v>
      </c>
      <c r="V10" s="205" t="e">
        <f>+#REF!+#REF!-#REF!-#REF!-O10</f>
        <v>#REF!</v>
      </c>
    </row>
    <row r="11" spans="1:22" ht="17.25" customHeight="1">
      <c r="A11" s="185" t="s">
        <v>39</v>
      </c>
      <c r="B11" s="191">
        <v>17</v>
      </c>
      <c r="C11" s="196" t="s">
        <v>0</v>
      </c>
      <c r="D11" s="200">
        <v>1265395</v>
      </c>
      <c r="E11" s="207">
        <v>1380625</v>
      </c>
      <c r="F11" s="214">
        <f t="shared" si="0"/>
        <v>109.10624745632786</v>
      </c>
      <c r="G11" s="200">
        <v>401497</v>
      </c>
      <c r="H11" s="207">
        <v>393602</v>
      </c>
      <c r="I11" s="214">
        <f t="shared" si="1"/>
        <v>98.033609217503496</v>
      </c>
      <c r="J11" s="200">
        <f t="shared" si="2"/>
        <v>1666892</v>
      </c>
      <c r="K11" s="220">
        <f t="shared" si="3"/>
        <v>5.263838001473844</v>
      </c>
      <c r="L11" s="207">
        <f t="shared" si="4"/>
        <v>1774227</v>
      </c>
      <c r="M11" s="220">
        <f t="shared" si="5"/>
        <v>5.1713247034752978</v>
      </c>
      <c r="N11" s="214">
        <f t="shared" si="6"/>
        <v>106.43922941618294</v>
      </c>
      <c r="O11" s="228">
        <f t="shared" si="7"/>
        <v>107335</v>
      </c>
      <c r="P11" s="124" t="s">
        <v>6</v>
      </c>
      <c r="Q11" s="234"/>
      <c r="R11" s="234"/>
      <c r="S11" s="235"/>
      <c r="T11" s="187">
        <v>17</v>
      </c>
      <c r="V11" s="205" t="e">
        <f>+#REF!+#REF!-#REF!-#REF!-O11</f>
        <v>#REF!</v>
      </c>
    </row>
    <row r="12" spans="1:22" ht="17.25" customHeight="1">
      <c r="A12" s="185" t="s">
        <v>39</v>
      </c>
      <c r="B12" s="191">
        <v>18</v>
      </c>
      <c r="C12" s="196" t="s">
        <v>57</v>
      </c>
      <c r="D12" s="200">
        <v>1852568</v>
      </c>
      <c r="E12" s="207">
        <v>1558547</v>
      </c>
      <c r="F12" s="214">
        <f t="shared" si="0"/>
        <v>84.129003631715534</v>
      </c>
      <c r="G12" s="200">
        <v>156067</v>
      </c>
      <c r="H12" s="207">
        <v>200768</v>
      </c>
      <c r="I12" s="214">
        <f t="shared" si="1"/>
        <v>128.64218572792453</v>
      </c>
      <c r="J12" s="200">
        <f t="shared" si="2"/>
        <v>2008635</v>
      </c>
      <c r="K12" s="220">
        <f t="shared" si="3"/>
        <v>6.3430199701542831</v>
      </c>
      <c r="L12" s="207">
        <f t="shared" si="4"/>
        <v>1759315</v>
      </c>
      <c r="M12" s="220">
        <f t="shared" si="5"/>
        <v>5.1278608209065943</v>
      </c>
      <c r="N12" s="214">
        <f t="shared" si="6"/>
        <v>87.587590577680857</v>
      </c>
      <c r="O12" s="228">
        <f t="shared" si="7"/>
        <v>-249320</v>
      </c>
      <c r="P12" s="124" t="s">
        <v>107</v>
      </c>
      <c r="Q12" s="234"/>
      <c r="R12" s="234"/>
      <c r="S12" s="235"/>
      <c r="T12" s="187">
        <v>14</v>
      </c>
      <c r="V12" s="205" t="e">
        <f>+#REF!+#REF!-#REF!-#REF!-O12</f>
        <v>#REF!</v>
      </c>
    </row>
    <row r="13" spans="1:22" ht="17.25" customHeight="1">
      <c r="B13" s="191">
        <v>3</v>
      </c>
      <c r="C13" s="132" t="s">
        <v>27</v>
      </c>
      <c r="D13" s="200">
        <v>911252</v>
      </c>
      <c r="E13" s="207">
        <v>1120358</v>
      </c>
      <c r="F13" s="214">
        <f t="shared" si="0"/>
        <v>122.94711012979944</v>
      </c>
      <c r="G13" s="200">
        <v>433521</v>
      </c>
      <c r="H13" s="207">
        <v>444846</v>
      </c>
      <c r="I13" s="214">
        <f t="shared" si="1"/>
        <v>102.61233019853711</v>
      </c>
      <c r="J13" s="200">
        <f t="shared" si="2"/>
        <v>1344773</v>
      </c>
      <c r="K13" s="220">
        <f t="shared" si="3"/>
        <v>4.2466261885928933</v>
      </c>
      <c r="L13" s="207">
        <f t="shared" si="4"/>
        <v>1565204</v>
      </c>
      <c r="M13" s="220">
        <f t="shared" si="5"/>
        <v>4.5620871011309996</v>
      </c>
      <c r="N13" s="214">
        <f t="shared" si="6"/>
        <v>116.3916884113527</v>
      </c>
      <c r="O13" s="228">
        <f t="shared" si="7"/>
        <v>220431</v>
      </c>
      <c r="P13" s="124" t="s">
        <v>69</v>
      </c>
      <c r="Q13" s="234"/>
      <c r="R13" s="234"/>
      <c r="S13" s="235"/>
      <c r="T13" s="187">
        <v>3</v>
      </c>
      <c r="V13" s="205" t="e">
        <f>+#REF!+#REF!-#REF!-#REF!-O13</f>
        <v>#REF!</v>
      </c>
    </row>
    <row r="14" spans="1:22" ht="17.25" customHeight="1">
      <c r="A14" s="185" t="s">
        <v>39</v>
      </c>
      <c r="B14" s="191">
        <v>11</v>
      </c>
      <c r="C14" s="196" t="s">
        <v>45</v>
      </c>
      <c r="D14" s="200">
        <v>959001</v>
      </c>
      <c r="E14" s="207">
        <v>1257466</v>
      </c>
      <c r="F14" s="214">
        <f t="shared" si="0"/>
        <v>131.12249100887277</v>
      </c>
      <c r="G14" s="200">
        <v>250136</v>
      </c>
      <c r="H14" s="207">
        <v>301317</v>
      </c>
      <c r="I14" s="214">
        <f t="shared" si="1"/>
        <v>120.46126906962613</v>
      </c>
      <c r="J14" s="200">
        <f t="shared" si="2"/>
        <v>1209137</v>
      </c>
      <c r="K14" s="220">
        <f t="shared" si="3"/>
        <v>3.8183045389791772</v>
      </c>
      <c r="L14" s="207">
        <f t="shared" si="4"/>
        <v>1558783</v>
      </c>
      <c r="M14" s="220">
        <f t="shared" si="5"/>
        <v>4.5433718657518654</v>
      </c>
      <c r="N14" s="214">
        <f t="shared" si="6"/>
        <v>128.91698790128828</v>
      </c>
      <c r="O14" s="228">
        <f t="shared" si="7"/>
        <v>349646</v>
      </c>
      <c r="P14" s="124" t="s">
        <v>109</v>
      </c>
      <c r="Q14" s="234"/>
      <c r="R14" s="234"/>
      <c r="S14" s="235"/>
      <c r="T14" s="187">
        <v>10</v>
      </c>
      <c r="V14" s="205" t="e">
        <f>+#REF!+#REF!-#REF!-#REF!-O14</f>
        <v>#REF!</v>
      </c>
    </row>
    <row r="15" spans="1:22" ht="17.25" customHeight="1">
      <c r="A15" s="185" t="s">
        <v>39</v>
      </c>
      <c r="B15" s="191">
        <v>22</v>
      </c>
      <c r="C15" s="196" t="s">
        <v>42</v>
      </c>
      <c r="D15" s="200">
        <v>838585</v>
      </c>
      <c r="E15" s="207">
        <v>1197061</v>
      </c>
      <c r="F15" s="214">
        <f t="shared" si="0"/>
        <v>142.747723844333</v>
      </c>
      <c r="G15" s="200">
        <v>251758</v>
      </c>
      <c r="H15" s="207">
        <v>329495</v>
      </c>
      <c r="I15" s="214">
        <f t="shared" si="1"/>
        <v>130.87766823695773</v>
      </c>
      <c r="J15" s="200">
        <f t="shared" si="2"/>
        <v>1090343</v>
      </c>
      <c r="K15" s="220">
        <f t="shared" si="3"/>
        <v>3.4431678345333685</v>
      </c>
      <c r="L15" s="207">
        <f t="shared" si="4"/>
        <v>1526556</v>
      </c>
      <c r="M15" s="220">
        <f t="shared" si="5"/>
        <v>4.4494400964692993</v>
      </c>
      <c r="N15" s="214">
        <f t="shared" si="6"/>
        <v>140.00695194081126</v>
      </c>
      <c r="O15" s="228">
        <f t="shared" si="7"/>
        <v>436213</v>
      </c>
      <c r="P15" s="124" t="s">
        <v>105</v>
      </c>
      <c r="Q15" s="234"/>
      <c r="R15" s="234"/>
      <c r="S15" s="235"/>
      <c r="T15" s="187">
        <v>11</v>
      </c>
      <c r="V15" s="205" t="e">
        <f>+#REF!+#REF!-#REF!-#REF!-O15</f>
        <v>#REF!</v>
      </c>
    </row>
    <row r="16" spans="1:22" ht="17.25" customHeight="1">
      <c r="A16" s="185" t="s">
        <v>39</v>
      </c>
      <c r="B16" s="191">
        <v>10</v>
      </c>
      <c r="C16" s="196" t="s">
        <v>5</v>
      </c>
      <c r="D16" s="200">
        <v>915871</v>
      </c>
      <c r="E16" s="207">
        <v>843607</v>
      </c>
      <c r="F16" s="214">
        <f t="shared" si="0"/>
        <v>92.109805856938365</v>
      </c>
      <c r="G16" s="200">
        <v>342611</v>
      </c>
      <c r="H16" s="207">
        <v>274409</v>
      </c>
      <c r="I16" s="214">
        <f t="shared" si="1"/>
        <v>80.093458762269748</v>
      </c>
      <c r="J16" s="200">
        <f t="shared" si="2"/>
        <v>1258482</v>
      </c>
      <c r="K16" s="220">
        <f t="shared" si="3"/>
        <v>3.9741299230968807</v>
      </c>
      <c r="L16" s="207">
        <f t="shared" si="4"/>
        <v>1118016</v>
      </c>
      <c r="M16" s="220">
        <f t="shared" si="5"/>
        <v>3.2586719510415736</v>
      </c>
      <c r="N16" s="214">
        <f t="shared" si="6"/>
        <v>88.838457761016841</v>
      </c>
      <c r="O16" s="228">
        <f t="shared" si="7"/>
        <v>-140466</v>
      </c>
      <c r="P16" s="124" t="s">
        <v>108</v>
      </c>
      <c r="Q16" s="234"/>
      <c r="R16" s="234"/>
      <c r="S16" s="235"/>
      <c r="T16" s="187">
        <v>22</v>
      </c>
      <c r="V16" s="205" t="e">
        <f>+#REF!+#REF!-#REF!-#REF!-O16</f>
        <v>#REF!</v>
      </c>
    </row>
    <row r="17" spans="1:22" ht="17.25" customHeight="1">
      <c r="B17" s="191">
        <v>26</v>
      </c>
      <c r="C17" s="132" t="s">
        <v>65</v>
      </c>
      <c r="D17" s="200">
        <v>727072</v>
      </c>
      <c r="E17" s="207">
        <v>877858</v>
      </c>
      <c r="F17" s="214">
        <f t="shared" si="0"/>
        <v>120.73879890849875</v>
      </c>
      <c r="G17" s="200">
        <v>235537</v>
      </c>
      <c r="H17" s="207">
        <v>235143</v>
      </c>
      <c r="I17" s="214">
        <f t="shared" si="1"/>
        <v>99.832722672021802</v>
      </c>
      <c r="J17" s="200">
        <f t="shared" si="2"/>
        <v>962609</v>
      </c>
      <c r="K17" s="220">
        <f t="shared" si="3"/>
        <v>3.0397997199343063</v>
      </c>
      <c r="L17" s="207">
        <f t="shared" si="4"/>
        <v>1113001</v>
      </c>
      <c r="M17" s="220">
        <f t="shared" si="5"/>
        <v>3.2440547721868227</v>
      </c>
      <c r="N17" s="214">
        <f t="shared" si="6"/>
        <v>115.62337356081234</v>
      </c>
      <c r="O17" s="228">
        <f t="shared" si="7"/>
        <v>150392</v>
      </c>
      <c r="P17" s="124" t="s">
        <v>88</v>
      </c>
      <c r="Q17" s="234"/>
      <c r="R17" s="234"/>
      <c r="S17" s="235"/>
      <c r="T17" s="187">
        <v>16</v>
      </c>
      <c r="V17" s="205" t="e">
        <f>+#REF!+#REF!-#REF!-#REF!-O17</f>
        <v>#REF!</v>
      </c>
    </row>
    <row r="18" spans="1:22" ht="17.25" customHeight="1">
      <c r="A18" s="185" t="s">
        <v>39</v>
      </c>
      <c r="B18" s="191">
        <v>16</v>
      </c>
      <c r="C18" s="196" t="s">
        <v>56</v>
      </c>
      <c r="D18" s="200">
        <v>840526</v>
      </c>
      <c r="E18" s="207">
        <v>862604</v>
      </c>
      <c r="F18" s="214">
        <f t="shared" si="0"/>
        <v>102.62668852599444</v>
      </c>
      <c r="G18" s="200">
        <v>229348</v>
      </c>
      <c r="H18" s="207">
        <v>233898</v>
      </c>
      <c r="I18" s="214">
        <f t="shared" si="1"/>
        <v>101.9838847515566</v>
      </c>
      <c r="J18" s="200">
        <f t="shared" si="2"/>
        <v>1069874</v>
      </c>
      <c r="K18" s="220">
        <f t="shared" si="3"/>
        <v>3.3785292736355008</v>
      </c>
      <c r="L18" s="207">
        <f t="shared" si="4"/>
        <v>1096502</v>
      </c>
      <c r="M18" s="220">
        <f t="shared" si="5"/>
        <v>3.195965273896785</v>
      </c>
      <c r="N18" s="214">
        <f t="shared" si="6"/>
        <v>102.48889121522721</v>
      </c>
      <c r="O18" s="228">
        <f t="shared" si="7"/>
        <v>26628</v>
      </c>
      <c r="P18" s="124" t="s">
        <v>83</v>
      </c>
      <c r="Q18" s="234"/>
      <c r="R18" s="234"/>
      <c r="S18" s="235"/>
      <c r="T18" s="187">
        <v>26</v>
      </c>
      <c r="V18" s="205" t="e">
        <f>+#REF!+#REF!-#REF!-#REF!-O18</f>
        <v>#REF!</v>
      </c>
    </row>
    <row r="19" spans="1:22" ht="17.25" customHeight="1">
      <c r="A19" s="185" t="s">
        <v>39</v>
      </c>
      <c r="B19" s="191">
        <v>13</v>
      </c>
      <c r="C19" s="196" t="s">
        <v>51</v>
      </c>
      <c r="D19" s="200">
        <v>493558</v>
      </c>
      <c r="E19" s="207">
        <v>703667</v>
      </c>
      <c r="F19" s="214">
        <f t="shared" si="0"/>
        <v>142.57027542862238</v>
      </c>
      <c r="G19" s="200">
        <v>207576</v>
      </c>
      <c r="H19" s="207">
        <v>263133</v>
      </c>
      <c r="I19" s="214">
        <f t="shared" si="1"/>
        <v>126.76465487339577</v>
      </c>
      <c r="J19" s="200">
        <f t="shared" si="2"/>
        <v>701134</v>
      </c>
      <c r="K19" s="220">
        <f t="shared" si="3"/>
        <v>2.2140941304687778</v>
      </c>
      <c r="L19" s="207">
        <f t="shared" si="4"/>
        <v>966800</v>
      </c>
      <c r="M19" s="220">
        <f t="shared" si="5"/>
        <v>2.8179239315600078</v>
      </c>
      <c r="N19" s="214">
        <f t="shared" si="6"/>
        <v>137.89090245231296</v>
      </c>
      <c r="O19" s="228">
        <f t="shared" si="7"/>
        <v>265666</v>
      </c>
      <c r="P19" s="124" t="s">
        <v>81</v>
      </c>
      <c r="Q19" s="234"/>
      <c r="R19" s="234"/>
      <c r="S19" s="235"/>
      <c r="T19" s="187">
        <v>13</v>
      </c>
      <c r="V19" s="205" t="e">
        <f>+#REF!+#REF!-#REF!-#REF!-O19</f>
        <v>#REF!</v>
      </c>
    </row>
    <row r="20" spans="1:22" ht="17.25" customHeight="1">
      <c r="A20" s="185" t="s">
        <v>39</v>
      </c>
      <c r="B20" s="191">
        <v>21</v>
      </c>
      <c r="C20" s="196" t="s">
        <v>59</v>
      </c>
      <c r="D20" s="200">
        <v>385933</v>
      </c>
      <c r="E20" s="207">
        <v>715108</v>
      </c>
      <c r="F20" s="214">
        <f t="shared" si="0"/>
        <v>185.29330220530505</v>
      </c>
      <c r="G20" s="200">
        <v>109603</v>
      </c>
      <c r="H20" s="207">
        <v>184474</v>
      </c>
      <c r="I20" s="214">
        <f t="shared" si="1"/>
        <v>168.31108637537292</v>
      </c>
      <c r="J20" s="200">
        <f t="shared" si="2"/>
        <v>495536</v>
      </c>
      <c r="K20" s="220">
        <f t="shared" si="3"/>
        <v>1.5648411702127929</v>
      </c>
      <c r="L20" s="207">
        <f t="shared" si="4"/>
        <v>899582</v>
      </c>
      <c r="M20" s="220">
        <f t="shared" si="5"/>
        <v>2.6220041851475124</v>
      </c>
      <c r="N20" s="214">
        <f t="shared" si="6"/>
        <v>181.53716379839204</v>
      </c>
      <c r="O20" s="228">
        <f t="shared" si="7"/>
        <v>404046</v>
      </c>
      <c r="P20" s="124" t="s">
        <v>84</v>
      </c>
      <c r="Q20" s="234"/>
      <c r="R20" s="234"/>
      <c r="S20" s="235"/>
      <c r="T20" s="187">
        <v>30</v>
      </c>
      <c r="V20" s="205" t="e">
        <f>+#REF!+#REF!-#REF!-#REF!-O20</f>
        <v>#REF!</v>
      </c>
    </row>
    <row r="21" spans="1:22" ht="17.25" customHeight="1">
      <c r="A21" s="185" t="s">
        <v>39</v>
      </c>
      <c r="B21" s="191">
        <v>14</v>
      </c>
      <c r="C21" s="196" t="s">
        <v>53</v>
      </c>
      <c r="D21" s="200">
        <v>875390</v>
      </c>
      <c r="E21" s="207">
        <v>703374</v>
      </c>
      <c r="F21" s="214">
        <f t="shared" si="0"/>
        <v>80.349786952101354</v>
      </c>
      <c r="G21" s="200">
        <v>348766</v>
      </c>
      <c r="H21" s="207">
        <v>176087</v>
      </c>
      <c r="I21" s="214">
        <f t="shared" si="1"/>
        <v>50.488579735409985</v>
      </c>
      <c r="J21" s="200">
        <f t="shared" si="2"/>
        <v>1224156</v>
      </c>
      <c r="K21" s="220">
        <f t="shared" si="3"/>
        <v>3.8657326764614712</v>
      </c>
      <c r="L21" s="207">
        <f t="shared" si="4"/>
        <v>879461</v>
      </c>
      <c r="M21" s="220">
        <f t="shared" si="5"/>
        <v>2.5633576735350596</v>
      </c>
      <c r="N21" s="214">
        <f t="shared" si="6"/>
        <v>71.842232525919897</v>
      </c>
      <c r="O21" s="228">
        <f t="shared" si="7"/>
        <v>-344695</v>
      </c>
      <c r="P21" s="124" t="s">
        <v>106</v>
      </c>
      <c r="Q21" s="234"/>
      <c r="R21" s="234"/>
      <c r="S21" s="235"/>
      <c r="T21" s="187">
        <v>29</v>
      </c>
      <c r="V21" s="205" t="e">
        <f>+#REF!+#REF!-#REF!-#REF!-O21</f>
        <v>#REF!</v>
      </c>
    </row>
    <row r="22" spans="1:22" ht="17.25" customHeight="1">
      <c r="B22" s="191">
        <v>30</v>
      </c>
      <c r="C22" s="132" t="s">
        <v>68</v>
      </c>
      <c r="D22" s="200">
        <v>476551</v>
      </c>
      <c r="E22" s="207">
        <v>541427</v>
      </c>
      <c r="F22" s="214">
        <f t="shared" si="0"/>
        <v>113.61365310323555</v>
      </c>
      <c r="G22" s="200">
        <v>200401</v>
      </c>
      <c r="H22" s="207">
        <v>197650</v>
      </c>
      <c r="I22" s="214">
        <f t="shared" si="1"/>
        <v>98.627252359020162</v>
      </c>
      <c r="J22" s="200">
        <f t="shared" si="2"/>
        <v>676952</v>
      </c>
      <c r="K22" s="220">
        <f t="shared" si="3"/>
        <v>2.1377303765173279</v>
      </c>
      <c r="L22" s="207">
        <f t="shared" si="4"/>
        <v>739077</v>
      </c>
      <c r="M22" s="220">
        <f t="shared" si="5"/>
        <v>2.1541815945030782</v>
      </c>
      <c r="N22" s="214">
        <f t="shared" si="6"/>
        <v>109.17716470296268</v>
      </c>
      <c r="O22" s="228">
        <f t="shared" si="7"/>
        <v>62125</v>
      </c>
      <c r="P22" s="124" t="s">
        <v>38</v>
      </c>
      <c r="Q22" s="234"/>
      <c r="R22" s="234"/>
      <c r="S22" s="235"/>
      <c r="T22" s="187">
        <v>27</v>
      </c>
      <c r="V22" s="205" t="e">
        <f>+#REF!+#REF!-#REF!-#REF!-O22</f>
        <v>#REF!</v>
      </c>
    </row>
    <row r="23" spans="1:22" ht="17.25" customHeight="1">
      <c r="B23" s="191">
        <v>29</v>
      </c>
      <c r="C23" s="132" t="s">
        <v>64</v>
      </c>
      <c r="D23" s="200">
        <v>466382</v>
      </c>
      <c r="E23" s="207">
        <v>455296</v>
      </c>
      <c r="F23" s="214">
        <f t="shared" si="0"/>
        <v>97.622978588367474</v>
      </c>
      <c r="G23" s="200">
        <v>146695</v>
      </c>
      <c r="H23" s="207">
        <v>176595</v>
      </c>
      <c r="I23" s="214">
        <f t="shared" si="1"/>
        <v>120.38242612222638</v>
      </c>
      <c r="J23" s="200">
        <f t="shared" si="2"/>
        <v>613077</v>
      </c>
      <c r="K23" s="220">
        <f t="shared" si="3"/>
        <v>1.9360210562109479</v>
      </c>
      <c r="L23" s="207">
        <f t="shared" si="4"/>
        <v>631891</v>
      </c>
      <c r="M23" s="220">
        <f t="shared" si="5"/>
        <v>1.8417674503903441</v>
      </c>
      <c r="N23" s="214">
        <f t="shared" si="6"/>
        <v>103.06878255096832</v>
      </c>
      <c r="O23" s="228">
        <f t="shared" si="7"/>
        <v>18814</v>
      </c>
      <c r="P23" s="124" t="s">
        <v>93</v>
      </c>
      <c r="Q23" s="234"/>
      <c r="R23" s="234"/>
      <c r="S23" s="235"/>
      <c r="T23" s="187">
        <v>21</v>
      </c>
      <c r="V23" s="205" t="e">
        <f>+#REF!+#REF!-#REF!-#REF!-O23</f>
        <v>#REF!</v>
      </c>
    </row>
    <row r="24" spans="1:22" ht="17.25" customHeight="1">
      <c r="A24" s="185" t="s">
        <v>39</v>
      </c>
      <c r="B24" s="191">
        <v>5</v>
      </c>
      <c r="C24" s="196" t="s">
        <v>36</v>
      </c>
      <c r="D24" s="200">
        <v>363119</v>
      </c>
      <c r="E24" s="207">
        <v>422747</v>
      </c>
      <c r="F24" s="214">
        <f t="shared" si="0"/>
        <v>116.42106306747925</v>
      </c>
      <c r="G24" s="200">
        <v>103294</v>
      </c>
      <c r="H24" s="207">
        <v>115971</v>
      </c>
      <c r="I24" s="214">
        <f t="shared" si="1"/>
        <v>112.27273607373129</v>
      </c>
      <c r="J24" s="200">
        <f t="shared" si="2"/>
        <v>466413</v>
      </c>
      <c r="K24" s="220">
        <f t="shared" si="3"/>
        <v>1.4728743516565079</v>
      </c>
      <c r="L24" s="207">
        <f t="shared" si="4"/>
        <v>538718</v>
      </c>
      <c r="M24" s="220">
        <f t="shared" si="5"/>
        <v>1.5701968810117337</v>
      </c>
      <c r="N24" s="214">
        <f t="shared" si="6"/>
        <v>115.50235520879563</v>
      </c>
      <c r="O24" s="228">
        <f t="shared" si="7"/>
        <v>72305</v>
      </c>
      <c r="P24" s="124" t="s">
        <v>50</v>
      </c>
      <c r="Q24" s="234"/>
      <c r="R24" s="234"/>
      <c r="S24" s="235"/>
      <c r="T24" s="187">
        <v>23</v>
      </c>
      <c r="V24" s="205" t="e">
        <f>+#REF!+#REF!-#REF!-#REF!-O24</f>
        <v>#REF!</v>
      </c>
    </row>
    <row r="25" spans="1:22" ht="17.25" customHeight="1">
      <c r="B25" s="191">
        <v>23</v>
      </c>
      <c r="C25" s="132" t="s">
        <v>61</v>
      </c>
      <c r="D25" s="200">
        <v>471054</v>
      </c>
      <c r="E25" s="207">
        <v>502762</v>
      </c>
      <c r="F25" s="214">
        <f t="shared" si="0"/>
        <v>106.731287707991</v>
      </c>
      <c r="G25" s="200">
        <v>17892</v>
      </c>
      <c r="H25" s="207">
        <v>15843</v>
      </c>
      <c r="I25" s="214">
        <f t="shared" si="1"/>
        <v>88.547954393024824</v>
      </c>
      <c r="J25" s="200">
        <f t="shared" si="2"/>
        <v>488946</v>
      </c>
      <c r="K25" s="220">
        <f t="shared" si="3"/>
        <v>1.5440307683213008</v>
      </c>
      <c r="L25" s="207">
        <f t="shared" si="4"/>
        <v>518605</v>
      </c>
      <c r="M25" s="220">
        <f t="shared" si="5"/>
        <v>1.5115736869328484</v>
      </c>
      <c r="N25" s="214">
        <f t="shared" si="6"/>
        <v>106.06590502836714</v>
      </c>
      <c r="O25" s="228">
        <f t="shared" si="7"/>
        <v>29659</v>
      </c>
      <c r="P25" s="124" t="s">
        <v>73</v>
      </c>
      <c r="Q25" s="234"/>
      <c r="R25" s="234"/>
      <c r="S25" s="235"/>
      <c r="T25" s="187">
        <v>5</v>
      </c>
      <c r="V25" s="205" t="e">
        <f>+#REF!+#REF!-#REF!-#REF!-O25</f>
        <v>#REF!</v>
      </c>
    </row>
    <row r="26" spans="1:22" ht="17.25" customHeight="1">
      <c r="B26" s="191">
        <v>27</v>
      </c>
      <c r="C26" s="10" t="s">
        <v>66</v>
      </c>
      <c r="D26" s="200">
        <v>417032</v>
      </c>
      <c r="E26" s="207">
        <v>420809</v>
      </c>
      <c r="F26" s="214">
        <f t="shared" si="0"/>
        <v>100.9056858946076</v>
      </c>
      <c r="G26" s="200">
        <v>92955</v>
      </c>
      <c r="H26" s="207">
        <v>79302</v>
      </c>
      <c r="I26" s="214">
        <f t="shared" si="1"/>
        <v>85.312247861868656</v>
      </c>
      <c r="J26" s="200">
        <f t="shared" si="2"/>
        <v>509987</v>
      </c>
      <c r="K26" s="220">
        <f t="shared" si="3"/>
        <v>1.6104756342088398</v>
      </c>
      <c r="L26" s="207">
        <f t="shared" si="4"/>
        <v>500111</v>
      </c>
      <c r="M26" s="220">
        <f t="shared" si="5"/>
        <v>1.4576693787095645</v>
      </c>
      <c r="N26" s="214">
        <f t="shared" si="6"/>
        <v>98.06348004949146</v>
      </c>
      <c r="O26" s="228">
        <f t="shared" si="7"/>
        <v>-9876</v>
      </c>
      <c r="P26" s="124" t="s">
        <v>90</v>
      </c>
      <c r="Q26" s="234"/>
      <c r="R26" s="234"/>
      <c r="S26" s="235"/>
      <c r="T26" s="187">
        <v>19</v>
      </c>
      <c r="V26" s="205" t="e">
        <f>+#REF!+#REF!-#REF!-#REF!-O26</f>
        <v>#REF!</v>
      </c>
    </row>
    <row r="27" spans="1:22" ht="17.25" customHeight="1">
      <c r="A27" s="185" t="s">
        <v>39</v>
      </c>
      <c r="B27" s="191">
        <v>15</v>
      </c>
      <c r="C27" s="197" t="s">
        <v>54</v>
      </c>
      <c r="D27" s="201">
        <v>266408</v>
      </c>
      <c r="E27" s="208">
        <v>295312</v>
      </c>
      <c r="F27" s="215">
        <f t="shared" si="0"/>
        <v>110.84952403831716</v>
      </c>
      <c r="G27" s="201">
        <v>74058</v>
      </c>
      <c r="H27" s="208">
        <v>84279</v>
      </c>
      <c r="I27" s="215">
        <f t="shared" si="1"/>
        <v>113.80134489184152</v>
      </c>
      <c r="J27" s="201">
        <f t="shared" si="2"/>
        <v>340466</v>
      </c>
      <c r="K27" s="221">
        <f t="shared" si="3"/>
        <v>1.0751493612122405</v>
      </c>
      <c r="L27" s="208">
        <f t="shared" si="4"/>
        <v>379591</v>
      </c>
      <c r="M27" s="221">
        <f t="shared" si="5"/>
        <v>1.1063907355241982</v>
      </c>
      <c r="N27" s="215">
        <f t="shared" si="6"/>
        <v>111.49160268573073</v>
      </c>
      <c r="O27" s="227">
        <f t="shared" si="7"/>
        <v>39125</v>
      </c>
      <c r="P27" s="124" t="s">
        <v>82</v>
      </c>
      <c r="Q27" s="234"/>
      <c r="R27" s="234"/>
      <c r="S27" s="235"/>
      <c r="T27" s="187">
        <v>31</v>
      </c>
      <c r="V27" s="205" t="e">
        <f>+#REF!+#REF!-#REF!-#REF!-O27</f>
        <v>#REF!</v>
      </c>
    </row>
    <row r="28" spans="1:22" ht="17.25" customHeight="1">
      <c r="B28" s="191">
        <v>31</v>
      </c>
      <c r="C28" s="132" t="s">
        <v>70</v>
      </c>
      <c r="D28" s="200">
        <v>231031</v>
      </c>
      <c r="E28" s="207">
        <v>213376</v>
      </c>
      <c r="F28" s="214">
        <f t="shared" si="0"/>
        <v>92.358168384329375</v>
      </c>
      <c r="G28" s="200">
        <v>132794</v>
      </c>
      <c r="H28" s="207">
        <v>113844</v>
      </c>
      <c r="I28" s="214">
        <f t="shared" si="1"/>
        <v>85.729776947753663</v>
      </c>
      <c r="J28" s="200">
        <f t="shared" si="2"/>
        <v>363825</v>
      </c>
      <c r="K28" s="220">
        <f t="shared" si="3"/>
        <v>1.1489141833341461</v>
      </c>
      <c r="L28" s="207">
        <f t="shared" si="4"/>
        <v>327220</v>
      </c>
      <c r="M28" s="220">
        <f t="shared" si="5"/>
        <v>0.95374541672017554</v>
      </c>
      <c r="N28" s="214">
        <f t="shared" si="6"/>
        <v>89.938844224558508</v>
      </c>
      <c r="O28" s="228">
        <f t="shared" si="7"/>
        <v>-36605</v>
      </c>
      <c r="P28" s="124" t="s">
        <v>75</v>
      </c>
      <c r="Q28" s="234"/>
      <c r="R28" s="234"/>
      <c r="S28" s="235"/>
      <c r="T28" s="187">
        <v>15</v>
      </c>
      <c r="V28" s="205" t="e">
        <f>+#REF!+#REF!-#REF!-#REF!-O28</f>
        <v>#REF!</v>
      </c>
    </row>
    <row r="29" spans="1:22" ht="17.25" customHeight="1">
      <c r="B29" s="191">
        <v>28</v>
      </c>
      <c r="C29" s="132" t="s">
        <v>49</v>
      </c>
      <c r="D29" s="200">
        <v>138567</v>
      </c>
      <c r="E29" s="207">
        <v>238158</v>
      </c>
      <c r="F29" s="214">
        <f t="shared" si="0"/>
        <v>171.87209075753967</v>
      </c>
      <c r="G29" s="200">
        <v>44057</v>
      </c>
      <c r="H29" s="207">
        <v>58475</v>
      </c>
      <c r="I29" s="214">
        <f t="shared" si="1"/>
        <v>132.72578704859615</v>
      </c>
      <c r="J29" s="200">
        <f t="shared" si="2"/>
        <v>182624</v>
      </c>
      <c r="K29" s="220">
        <f t="shared" si="3"/>
        <v>0.5767039203386658</v>
      </c>
      <c r="L29" s="207">
        <f t="shared" si="4"/>
        <v>296633</v>
      </c>
      <c r="M29" s="220">
        <f t="shared" si="5"/>
        <v>0.86459374181882476</v>
      </c>
      <c r="N29" s="214">
        <f t="shared" si="6"/>
        <v>162.42826791659365</v>
      </c>
      <c r="O29" s="228">
        <f t="shared" si="7"/>
        <v>114009</v>
      </c>
      <c r="P29" s="124" t="s">
        <v>92</v>
      </c>
      <c r="Q29" s="234"/>
      <c r="R29" s="234"/>
      <c r="S29" s="235"/>
      <c r="T29" s="187">
        <v>34</v>
      </c>
      <c r="V29" s="205" t="e">
        <f>+#REF!+#REF!-#REF!-#REF!-O29</f>
        <v>#REF!</v>
      </c>
    </row>
    <row r="30" spans="1:22" ht="17.25" customHeight="1">
      <c r="B30" s="191">
        <v>32</v>
      </c>
      <c r="C30" s="132" t="s">
        <v>62</v>
      </c>
      <c r="D30" s="200">
        <v>152477</v>
      </c>
      <c r="E30" s="207">
        <v>165805</v>
      </c>
      <c r="F30" s="214">
        <f t="shared" si="0"/>
        <v>108.74099044446048</v>
      </c>
      <c r="G30" s="200">
        <v>141502</v>
      </c>
      <c r="H30" s="207">
        <v>125441</v>
      </c>
      <c r="I30" s="214">
        <f t="shared" si="1"/>
        <v>88.649630393916695</v>
      </c>
      <c r="J30" s="200">
        <f t="shared" si="2"/>
        <v>293979</v>
      </c>
      <c r="K30" s="220">
        <f t="shared" si="3"/>
        <v>0.92834918629118091</v>
      </c>
      <c r="L30" s="207">
        <f t="shared" si="4"/>
        <v>291246</v>
      </c>
      <c r="M30" s="220">
        <f t="shared" si="5"/>
        <v>0.84889229765321272</v>
      </c>
      <c r="N30" s="214">
        <f t="shared" si="6"/>
        <v>99.070341759105247</v>
      </c>
      <c r="O30" s="228">
        <f t="shared" si="7"/>
        <v>-2733</v>
      </c>
      <c r="P30" s="124" t="s">
        <v>78</v>
      </c>
      <c r="Q30" s="234"/>
      <c r="R30" s="234"/>
      <c r="S30" s="235"/>
      <c r="T30" s="187">
        <v>9</v>
      </c>
      <c r="V30" s="205" t="e">
        <f>+#REF!+#REF!-#REF!-#REF!-O30</f>
        <v>#REF!</v>
      </c>
    </row>
    <row r="31" spans="1:22" ht="17.25" customHeight="1">
      <c r="B31" s="191">
        <v>34</v>
      </c>
      <c r="C31" s="132" t="s">
        <v>25</v>
      </c>
      <c r="D31" s="200">
        <v>249985</v>
      </c>
      <c r="E31" s="207">
        <v>225253</v>
      </c>
      <c r="F31" s="214">
        <f t="shared" si="0"/>
        <v>90.106606396383782</v>
      </c>
      <c r="G31" s="200">
        <v>59456</v>
      </c>
      <c r="H31" s="207">
        <v>51469</v>
      </c>
      <c r="I31" s="214">
        <f t="shared" si="1"/>
        <v>86.566536598493002</v>
      </c>
      <c r="J31" s="200">
        <f t="shared" si="2"/>
        <v>309441</v>
      </c>
      <c r="K31" s="220">
        <f t="shared" si="3"/>
        <v>0.97717626277771308</v>
      </c>
      <c r="L31" s="207">
        <f t="shared" si="4"/>
        <v>276722</v>
      </c>
      <c r="M31" s="220">
        <f t="shared" si="5"/>
        <v>0.80655931546250359</v>
      </c>
      <c r="N31" s="214">
        <f t="shared" si="6"/>
        <v>89.426417313801338</v>
      </c>
      <c r="O31" s="228">
        <f t="shared" si="7"/>
        <v>-32719</v>
      </c>
      <c r="P31" s="124" t="s">
        <v>114</v>
      </c>
      <c r="Q31" s="234"/>
      <c r="R31" s="234"/>
      <c r="S31" s="235"/>
      <c r="T31" s="187">
        <v>32</v>
      </c>
      <c r="V31" s="205" t="e">
        <f>+#REF!+#REF!-#REF!-#REF!-O31</f>
        <v>#REF!</v>
      </c>
    </row>
    <row r="32" spans="1:22" ht="17.25" customHeight="1">
      <c r="A32" s="185" t="s">
        <v>39</v>
      </c>
      <c r="B32" s="191">
        <v>7</v>
      </c>
      <c r="C32" s="196" t="s">
        <v>41</v>
      </c>
      <c r="D32" s="200">
        <v>184983</v>
      </c>
      <c r="E32" s="207">
        <v>180804</v>
      </c>
      <c r="F32" s="214">
        <f t="shared" si="0"/>
        <v>97.740873485671656</v>
      </c>
      <c r="G32" s="200">
        <v>55673</v>
      </c>
      <c r="H32" s="207">
        <v>44505</v>
      </c>
      <c r="I32" s="214">
        <f t="shared" si="1"/>
        <v>79.940006825570748</v>
      </c>
      <c r="J32" s="200">
        <f t="shared" si="2"/>
        <v>240656</v>
      </c>
      <c r="K32" s="220">
        <f t="shared" si="3"/>
        <v>0.75996177201803683</v>
      </c>
      <c r="L32" s="207">
        <f t="shared" si="4"/>
        <v>225309</v>
      </c>
      <c r="M32" s="220">
        <f t="shared" si="5"/>
        <v>0.65670627130311721</v>
      </c>
      <c r="N32" s="214">
        <f t="shared" si="6"/>
        <v>93.622847550029917</v>
      </c>
      <c r="O32" s="228">
        <f t="shared" si="7"/>
        <v>-15347</v>
      </c>
      <c r="P32" s="124" t="s">
        <v>79</v>
      </c>
      <c r="Q32" s="234"/>
      <c r="R32" s="234"/>
      <c r="S32" s="235"/>
      <c r="T32" s="187">
        <v>7</v>
      </c>
      <c r="V32" s="205" t="e">
        <f>+#REF!+#REF!-#REF!-#REF!-O32</f>
        <v>#REF!</v>
      </c>
    </row>
    <row r="33" spans="1:22" ht="17.25" customHeight="1">
      <c r="A33" s="185" t="s">
        <v>39</v>
      </c>
      <c r="B33" s="191">
        <v>9</v>
      </c>
      <c r="C33" s="196" t="s">
        <v>43</v>
      </c>
      <c r="D33" s="200">
        <v>280685</v>
      </c>
      <c r="E33" s="207">
        <v>189317</v>
      </c>
      <c r="F33" s="214">
        <f t="shared" si="0"/>
        <v>67.44820706485919</v>
      </c>
      <c r="G33" s="200">
        <v>17761</v>
      </c>
      <c r="H33" s="207">
        <v>16715</v>
      </c>
      <c r="I33" s="214">
        <f t="shared" si="1"/>
        <v>94.110691965542486</v>
      </c>
      <c r="J33" s="200">
        <f t="shared" si="2"/>
        <v>298446</v>
      </c>
      <c r="K33" s="220">
        <f t="shared" si="3"/>
        <v>0.94245541774023911</v>
      </c>
      <c r="L33" s="207">
        <f t="shared" si="4"/>
        <v>206032</v>
      </c>
      <c r="M33" s="220">
        <f t="shared" si="5"/>
        <v>0.600519759481973</v>
      </c>
      <c r="N33" s="214">
        <f t="shared" si="6"/>
        <v>69.034934292970917</v>
      </c>
      <c r="O33" s="228">
        <f t="shared" si="7"/>
        <v>-92414</v>
      </c>
      <c r="P33" s="124" t="s">
        <v>15</v>
      </c>
      <c r="Q33" s="234"/>
      <c r="R33" s="234"/>
      <c r="S33" s="235"/>
      <c r="T33" s="187">
        <v>28</v>
      </c>
      <c r="V33" s="205" t="e">
        <f>+#REF!+#REF!-#REF!-#REF!-O33</f>
        <v>#REF!</v>
      </c>
    </row>
    <row r="34" spans="1:22" ht="17.25" customHeight="1">
      <c r="A34" s="185" t="s">
        <v>39</v>
      </c>
      <c r="B34" s="191">
        <v>8</v>
      </c>
      <c r="C34" s="196" t="s">
        <v>44</v>
      </c>
      <c r="D34" s="200">
        <v>117084</v>
      </c>
      <c r="E34" s="207">
        <v>156684</v>
      </c>
      <c r="F34" s="214">
        <f t="shared" si="0"/>
        <v>133.82187147688839</v>
      </c>
      <c r="G34" s="200">
        <v>34694</v>
      </c>
      <c r="H34" s="207">
        <v>37858</v>
      </c>
      <c r="I34" s="214">
        <f t="shared" si="1"/>
        <v>109.11973251859111</v>
      </c>
      <c r="J34" s="200">
        <f t="shared" si="2"/>
        <v>151778</v>
      </c>
      <c r="K34" s="220">
        <f t="shared" si="3"/>
        <v>0.47929608168237481</v>
      </c>
      <c r="L34" s="207">
        <f t="shared" si="4"/>
        <v>194542</v>
      </c>
      <c r="M34" s="220">
        <f t="shared" si="5"/>
        <v>0.56702995189651118</v>
      </c>
      <c r="N34" s="214">
        <f t="shared" si="6"/>
        <v>128.17536138307264</v>
      </c>
      <c r="O34" s="228">
        <f t="shared" si="7"/>
        <v>42764</v>
      </c>
      <c r="P34" s="124" t="s">
        <v>80</v>
      </c>
      <c r="Q34" s="234"/>
      <c r="R34" s="234"/>
      <c r="S34" s="235"/>
      <c r="T34" s="187">
        <v>8</v>
      </c>
      <c r="V34" s="205" t="e">
        <f>+#REF!+#REF!-#REF!-#REF!-O34</f>
        <v>#REF!</v>
      </c>
    </row>
    <row r="35" spans="1:22" ht="17.25" customHeight="1">
      <c r="B35" s="191">
        <v>1</v>
      </c>
      <c r="C35" s="132" t="s">
        <v>22</v>
      </c>
      <c r="D35" s="200">
        <v>86272</v>
      </c>
      <c r="E35" s="207">
        <v>89989</v>
      </c>
      <c r="F35" s="214">
        <f t="shared" si="0"/>
        <v>104.30846624629081</v>
      </c>
      <c r="G35" s="200">
        <v>49875</v>
      </c>
      <c r="H35" s="207">
        <v>47543</v>
      </c>
      <c r="I35" s="214">
        <f t="shared" si="1"/>
        <v>95.324310776942355</v>
      </c>
      <c r="J35" s="200">
        <f t="shared" si="2"/>
        <v>136147</v>
      </c>
      <c r="K35" s="220">
        <f t="shared" si="3"/>
        <v>0.42993532417616703</v>
      </c>
      <c r="L35" s="207">
        <f t="shared" si="4"/>
        <v>137532</v>
      </c>
      <c r="M35" s="220">
        <f t="shared" si="5"/>
        <v>0.4008633783153816</v>
      </c>
      <c r="N35" s="214">
        <f t="shared" si="6"/>
        <v>101.01728278992559</v>
      </c>
      <c r="O35" s="228">
        <f t="shared" si="7"/>
        <v>1385</v>
      </c>
      <c r="P35" s="124" t="s">
        <v>8</v>
      </c>
      <c r="Q35" s="234"/>
      <c r="R35" s="234"/>
      <c r="S35" s="235"/>
      <c r="T35" s="187">
        <v>12</v>
      </c>
      <c r="V35" s="205" t="e">
        <f>+#REF!+#REF!-#REF!-#REF!-O35</f>
        <v>#REF!</v>
      </c>
    </row>
    <row r="36" spans="1:22" ht="17.25" customHeight="1">
      <c r="A36" s="185" t="s">
        <v>39</v>
      </c>
      <c r="B36" s="191">
        <v>12</v>
      </c>
      <c r="C36" s="196" t="s">
        <v>48</v>
      </c>
      <c r="D36" s="200">
        <v>109570</v>
      </c>
      <c r="E36" s="207">
        <v>102502</v>
      </c>
      <c r="F36" s="214">
        <f t="shared" si="0"/>
        <v>93.549329195947792</v>
      </c>
      <c r="G36" s="200">
        <v>31414</v>
      </c>
      <c r="H36" s="207">
        <v>25762</v>
      </c>
      <c r="I36" s="214">
        <f t="shared" si="1"/>
        <v>82.008021901063216</v>
      </c>
      <c r="J36" s="200">
        <f t="shared" si="2"/>
        <v>140984</v>
      </c>
      <c r="K36" s="220">
        <f t="shared" si="3"/>
        <v>0.44520996969197069</v>
      </c>
      <c r="L36" s="207">
        <f t="shared" si="4"/>
        <v>128264</v>
      </c>
      <c r="M36" s="220">
        <f t="shared" si="5"/>
        <v>0.37385001567812665</v>
      </c>
      <c r="N36" s="214">
        <f t="shared" si="6"/>
        <v>90.977699597117407</v>
      </c>
      <c r="O36" s="228">
        <f t="shared" si="7"/>
        <v>-12720</v>
      </c>
      <c r="P36" s="124" t="s">
        <v>76</v>
      </c>
      <c r="Q36" s="234"/>
      <c r="R36" s="234"/>
      <c r="S36" s="235"/>
      <c r="T36" s="187">
        <v>1</v>
      </c>
      <c r="V36" s="205" t="e">
        <f>+#REF!+#REF!-#REF!-#REF!-O36</f>
        <v>#REF!</v>
      </c>
    </row>
    <row r="37" spans="1:22" ht="17.25" customHeight="1">
      <c r="A37" s="185" t="s">
        <v>39</v>
      </c>
      <c r="B37" s="191">
        <v>6</v>
      </c>
      <c r="C37" s="196" t="s">
        <v>37</v>
      </c>
      <c r="D37" s="200">
        <v>63510</v>
      </c>
      <c r="E37" s="207">
        <v>76291</v>
      </c>
      <c r="F37" s="214">
        <f t="shared" si="0"/>
        <v>120.12438985986458</v>
      </c>
      <c r="G37" s="200">
        <v>29629</v>
      </c>
      <c r="H37" s="207">
        <v>29881</v>
      </c>
      <c r="I37" s="214">
        <f t="shared" si="1"/>
        <v>100.85051807350906</v>
      </c>
      <c r="J37" s="200">
        <f t="shared" si="2"/>
        <v>93139</v>
      </c>
      <c r="K37" s="220">
        <f t="shared" si="3"/>
        <v>0.29412139935837017</v>
      </c>
      <c r="L37" s="207">
        <f t="shared" si="4"/>
        <v>106172</v>
      </c>
      <c r="M37" s="220">
        <f t="shared" si="5"/>
        <v>0.30945864673312901</v>
      </c>
      <c r="N37" s="214">
        <f t="shared" si="6"/>
        <v>113.99306412995631</v>
      </c>
      <c r="O37" s="228">
        <f t="shared" si="7"/>
        <v>13033</v>
      </c>
      <c r="P37" s="124" t="s">
        <v>46</v>
      </c>
      <c r="Q37" s="234"/>
      <c r="R37" s="234"/>
      <c r="S37" s="235"/>
      <c r="T37" s="187">
        <v>6</v>
      </c>
      <c r="V37" s="205" t="e">
        <f>+#REF!+#REF!-#REF!-#REF!-O37</f>
        <v>#REF!</v>
      </c>
    </row>
    <row r="38" spans="1:22" ht="17.25" customHeight="1">
      <c r="B38" s="191">
        <v>2</v>
      </c>
      <c r="C38" s="133" t="s">
        <v>33</v>
      </c>
      <c r="D38" s="202">
        <v>13248</v>
      </c>
      <c r="E38" s="209">
        <v>17567</v>
      </c>
      <c r="F38" s="216">
        <f t="shared" si="0"/>
        <v>132.60114734299518</v>
      </c>
      <c r="G38" s="202">
        <v>5450</v>
      </c>
      <c r="H38" s="209">
        <v>5401</v>
      </c>
      <c r="I38" s="216">
        <f t="shared" si="1"/>
        <v>99.100917431192656</v>
      </c>
      <c r="J38" s="202">
        <f t="shared" si="2"/>
        <v>18698</v>
      </c>
      <c r="K38" s="222">
        <f t="shared" si="3"/>
        <v>5.904596275677005E-2</v>
      </c>
      <c r="L38" s="209">
        <f t="shared" si="4"/>
        <v>22968</v>
      </c>
      <c r="M38" s="222">
        <f t="shared" si="5"/>
        <v>6.6944638870573295E-2</v>
      </c>
      <c r="N38" s="216">
        <f t="shared" si="6"/>
        <v>122.83666702321104</v>
      </c>
      <c r="O38" s="229">
        <f t="shared" si="7"/>
        <v>4270</v>
      </c>
      <c r="P38" s="124" t="s">
        <v>77</v>
      </c>
      <c r="Q38" s="234"/>
      <c r="R38" s="234"/>
      <c r="S38" s="235"/>
      <c r="T38" s="187">
        <v>2</v>
      </c>
      <c r="V38" s="205" t="e">
        <f>+#REF!+#REF!-#REF!-#REF!-O38</f>
        <v>#REF!</v>
      </c>
    </row>
    <row r="39" spans="1:22" ht="17.25" customHeight="1">
      <c r="C39" s="198" t="s">
        <v>23</v>
      </c>
      <c r="D39" s="203">
        <f>SUM(D5:D38)</f>
        <v>24055906</v>
      </c>
      <c r="E39" s="210">
        <f>SUM(E5:E38)</f>
        <v>26619213</v>
      </c>
      <c r="F39" s="217">
        <f t="shared" si="0"/>
        <v>110.65562444415937</v>
      </c>
      <c r="G39" s="203">
        <f>SUM(G5:G38)</f>
        <v>7610950</v>
      </c>
      <c r="H39" s="210">
        <f>SUM(H5:H38)</f>
        <v>7689733</v>
      </c>
      <c r="I39" s="217">
        <f t="shared" si="1"/>
        <v>101.03512702093693</v>
      </c>
      <c r="J39" s="203">
        <f t="shared" si="2"/>
        <v>31666856</v>
      </c>
      <c r="K39" s="223">
        <f>ROUND(J39/$J$39*100,2)</f>
        <v>100</v>
      </c>
      <c r="L39" s="210">
        <f t="shared" si="4"/>
        <v>34308946</v>
      </c>
      <c r="M39" s="223">
        <f>ROUND(L39/$L$39*100,2)</f>
        <v>100</v>
      </c>
      <c r="N39" s="217">
        <f>ROUND(L39/J39*100,2)</f>
        <v>108.34</v>
      </c>
      <c r="O39" s="230">
        <f>+SUM(O5:O38)</f>
        <v>2642090</v>
      </c>
      <c r="P39" s="232"/>
      <c r="V39" s="205" t="e">
        <f>+#REF!+#REF!-#REF!-#REF!-O39</f>
        <v>#REF!</v>
      </c>
    </row>
    <row r="40" spans="1:22" ht="17.25" customHeight="1">
      <c r="C40" s="198" t="s">
        <v>26</v>
      </c>
      <c r="D40" s="203">
        <f>SUMIF($A$5:$A$38,"※",D5:D38)</f>
        <v>13485504</v>
      </c>
      <c r="E40" s="211">
        <f>SUMIF($A$5:$A$38,"※",E5:E38)</f>
        <v>15191267</v>
      </c>
      <c r="F40" s="217">
        <f t="shared" si="0"/>
        <v>112.6488635500757</v>
      </c>
      <c r="G40" s="203">
        <f>SUMIF($A$5:$A$38,"※",G5:G38)</f>
        <v>3841221</v>
      </c>
      <c r="H40" s="211">
        <f>SUMIF($A$5:$A$38,"※",H5:H38)</f>
        <v>4082056</v>
      </c>
      <c r="I40" s="217">
        <f t="shared" si="1"/>
        <v>106.26975120671264</v>
      </c>
      <c r="J40" s="203">
        <f t="shared" si="2"/>
        <v>17326725</v>
      </c>
      <c r="K40" s="223">
        <f>ROUND(J40/$J$39*100,2)</f>
        <v>54.72</v>
      </c>
      <c r="L40" s="210">
        <f t="shared" si="4"/>
        <v>19273323</v>
      </c>
      <c r="M40" s="223">
        <f>ROUND(L40/$L$39*100,2)</f>
        <v>56.18</v>
      </c>
      <c r="N40" s="217">
        <f>ROUND(L40/J40*100,2)</f>
        <v>111.23</v>
      </c>
      <c r="O40" s="230">
        <f>O7+O8+O10+O11+O12+O14+O15+O16+O17+O19+O23+O25+O26+O28+O30+O32+O34+O35+O37</f>
        <v>2004867</v>
      </c>
      <c r="P40" s="232"/>
      <c r="V40" s="205" t="e">
        <f>+#REF!+#REF!-#REF!-#REF!-O40</f>
        <v>#REF!</v>
      </c>
    </row>
    <row r="41" spans="1:22" ht="17.25" customHeight="1">
      <c r="C41" s="198" t="s">
        <v>29</v>
      </c>
      <c r="D41" s="204">
        <f>D39-D40</f>
        <v>10570402</v>
      </c>
      <c r="E41" s="212">
        <f>E39-E40</f>
        <v>11427946</v>
      </c>
      <c r="F41" s="218">
        <f t="shared" si="0"/>
        <v>108.11269051072986</v>
      </c>
      <c r="G41" s="204">
        <f>G39-G40</f>
        <v>3769729</v>
      </c>
      <c r="H41" s="212">
        <f>H39-H40</f>
        <v>3607677</v>
      </c>
      <c r="I41" s="218">
        <f t="shared" si="1"/>
        <v>95.701229451772264</v>
      </c>
      <c r="J41" s="204">
        <f t="shared" si="2"/>
        <v>14340131</v>
      </c>
      <c r="K41" s="224">
        <f>ROUND(J41/$J$39*100,2)</f>
        <v>45.28</v>
      </c>
      <c r="L41" s="226">
        <f t="shared" si="4"/>
        <v>15035623</v>
      </c>
      <c r="M41" s="224">
        <f>ROUND(L41/$L$39*100,2)</f>
        <v>43.82</v>
      </c>
      <c r="N41" s="218">
        <f>ROUND(L41/J41*100,2)</f>
        <v>104.85</v>
      </c>
      <c r="O41" s="230">
        <f>O5+O6+O9+O13+O18+O20+O21+O22+O24+O27+O29+O31+O33+O36+O38</f>
        <v>637223</v>
      </c>
      <c r="P41" s="232"/>
      <c r="V41" s="205" t="e">
        <f>+#REF!+#REF!-#REF!-#REF!-O41</f>
        <v>#REF!</v>
      </c>
    </row>
    <row r="42" spans="1:22" ht="17.25" customHeight="1">
      <c r="C42" s="187" t="s">
        <v>12</v>
      </c>
      <c r="F42"/>
      <c r="I42"/>
      <c r="M42"/>
      <c r="N42"/>
    </row>
    <row r="43" spans="1:22">
      <c r="D43" s="205"/>
      <c r="K43" s="225"/>
    </row>
    <row r="44" spans="1:22">
      <c r="D44" s="205"/>
      <c r="E44" s="205"/>
      <c r="G44" s="205"/>
      <c r="H44" s="205"/>
      <c r="J44" s="205">
        <f>+J39-J40-J41</f>
        <v>0</v>
      </c>
      <c r="L44" s="205">
        <f>+L39-L40-L41</f>
        <v>0</v>
      </c>
      <c r="O44" s="205">
        <f>+O39-O40-O41</f>
        <v>0</v>
      </c>
    </row>
  </sheetData>
  <mergeCells count="4">
    <mergeCell ref="D3:F3"/>
    <mergeCell ref="G3:I3"/>
    <mergeCell ref="J3:N3"/>
    <mergeCell ref="O3:O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workbookViewId="0">
      <pane xSplit="2" ySplit="4" topLeftCell="H32" activePane="bottomRight" state="frozen"/>
      <selection activeCell="D1" sqref="D1"/>
      <selection pane="topRight" activeCell="D1" sqref="D1"/>
      <selection pane="bottomLeft" activeCell="D1" sqref="D1"/>
      <selection pane="bottomRight" activeCell="L38" sqref="L38"/>
    </sheetView>
  </sheetViews>
  <sheetFormatPr defaultColWidth="11.375" defaultRowHeight="14.25"/>
  <cols>
    <col min="1" max="1" width="3.375" style="1" customWidth="1"/>
    <col min="2" max="2" width="21.375" style="1" customWidth="1"/>
    <col min="3" max="3" width="11.375" style="1"/>
    <col min="4" max="4" width="14.625" style="1" customWidth="1"/>
    <col min="5" max="6" width="11.375" style="1"/>
    <col min="7" max="7" width="14.625" style="1" customWidth="1"/>
    <col min="8" max="8" width="11.375" style="1"/>
    <col min="9" max="9" width="8" style="1" customWidth="1"/>
    <col min="10" max="10" width="14.625" style="1" customWidth="1"/>
    <col min="11" max="11" width="11.375" style="1"/>
    <col min="12" max="12" width="14.625" style="1" customWidth="1"/>
    <col min="13" max="13" width="11.375" style="1"/>
    <col min="14" max="14" width="7.875" style="1" customWidth="1"/>
    <col min="15" max="15" width="11.375" style="1"/>
    <col min="16" max="16" width="7.375" style="1" customWidth="1"/>
    <col min="17" max="17" width="11.375" style="1"/>
    <col min="18" max="18" width="7.375" style="1" customWidth="1"/>
    <col min="19" max="19" width="7.875" style="1" customWidth="1"/>
    <col min="20" max="20" width="12.75" style="1" customWidth="1"/>
    <col min="21" max="21" width="55.375" style="2" customWidth="1"/>
    <col min="22" max="22" width="11.375" style="3"/>
    <col min="23" max="23" width="13.375" style="3" customWidth="1"/>
    <col min="24" max="24" width="33.75" style="4" customWidth="1"/>
    <col min="25" max="25" width="9.375" style="1" customWidth="1"/>
    <col min="26" max="16384" width="11.375" style="1"/>
  </cols>
  <sheetData>
    <row r="1" spans="1:27" ht="30.75" customHeight="1">
      <c r="C1" s="13" t="s">
        <v>155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12" t="s">
        <v>7</v>
      </c>
    </row>
    <row r="3" spans="1:27" ht="18" customHeight="1">
      <c r="B3" s="7" t="s">
        <v>10</v>
      </c>
      <c r="C3" s="249" t="s">
        <v>67</v>
      </c>
      <c r="D3" s="249"/>
      <c r="E3" s="250"/>
      <c r="F3" s="249"/>
      <c r="G3" s="249"/>
      <c r="H3" s="250"/>
      <c r="I3" s="251"/>
      <c r="J3" s="252" t="s">
        <v>72</v>
      </c>
      <c r="K3" s="250"/>
      <c r="L3" s="249"/>
      <c r="M3" s="250"/>
      <c r="N3" s="253"/>
      <c r="O3" s="249" t="s">
        <v>58</v>
      </c>
      <c r="P3" s="249"/>
      <c r="Q3" s="249"/>
      <c r="R3" s="249"/>
      <c r="S3" s="253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81686.8</v>
      </c>
      <c r="D5" s="25">
        <f>C5*D42</f>
        <v>81662.287109359226</v>
      </c>
      <c r="E5" s="35">
        <f t="shared" ref="E5:E16" si="0">ROUND(D5,0)</f>
        <v>81662</v>
      </c>
      <c r="F5" s="48">
        <v>82864.899999999994</v>
      </c>
      <c r="G5" s="25">
        <f>F5*G42</f>
        <v>82878.808081075025</v>
      </c>
      <c r="H5" s="35">
        <f>ROUND(G5,0)</f>
        <v>82879</v>
      </c>
      <c r="I5" s="57">
        <f t="shared" ref="I5:I38" si="1">+F5/C5*100</f>
        <v>101.44221587820796</v>
      </c>
      <c r="J5" s="66">
        <v>45481.8</v>
      </c>
      <c r="K5" s="35">
        <f t="shared" ref="K5:K14" si="2">ROUND(J5,0)</f>
        <v>45482</v>
      </c>
      <c r="L5" s="76">
        <v>43554.8</v>
      </c>
      <c r="M5" s="35">
        <f t="shared" ref="M5:M14" si="3">ROUND(L5,0)</f>
        <v>43555</v>
      </c>
      <c r="N5" s="86">
        <f t="shared" ref="N5:N38" si="4">+L5/J5*100</f>
        <v>95.76314042100357</v>
      </c>
      <c r="O5" s="48">
        <f t="shared" ref="O5:O38" si="5">+J5+C5</f>
        <v>127168.6</v>
      </c>
      <c r="P5" s="94">
        <f t="shared" ref="P5:P38" si="6">+O5/$O$39*100</f>
        <v>0.3191282283458704</v>
      </c>
      <c r="Q5" s="15">
        <f t="shared" ref="Q5:Q38" si="7">+L5+F5</f>
        <v>126419.7</v>
      </c>
      <c r="R5" s="94">
        <f t="shared" ref="R5:R38" si="8">+Q5/$Q$39*100</f>
        <v>0.30603598885738753</v>
      </c>
      <c r="S5" s="104">
        <f t="shared" ref="S5:S38" si="9">+Q5/O5*100</f>
        <v>99.41109676445285</v>
      </c>
      <c r="T5" s="115">
        <f t="shared" ref="T5:T38" si="10">+Q5-O5</f>
        <v>-748.90000000000873</v>
      </c>
      <c r="U5" s="124" t="s">
        <v>123</v>
      </c>
      <c r="V5" s="126"/>
      <c r="W5" s="126"/>
      <c r="X5" s="127"/>
      <c r="Y5" s="1">
        <v>1</v>
      </c>
      <c r="AA5" s="23">
        <f t="shared" ref="AA5:AA41" si="11">+F5+L5-J5-C5-T5</f>
        <v>0</v>
      </c>
    </row>
    <row r="6" spans="1:27" ht="17.25" customHeight="1">
      <c r="A6" s="5">
        <v>2</v>
      </c>
      <c r="B6" s="10" t="s">
        <v>33</v>
      </c>
      <c r="C6" s="16">
        <v>24850.1</v>
      </c>
      <c r="D6" s="25">
        <f>C6*D42</f>
        <v>24842.642885953268</v>
      </c>
      <c r="E6" s="35">
        <f t="shared" si="0"/>
        <v>24843</v>
      </c>
      <c r="F6" s="49">
        <v>33703.199999999997</v>
      </c>
      <c r="G6" s="30">
        <f>F6*G42</f>
        <v>33708.856759835442</v>
      </c>
      <c r="H6" s="43">
        <f>ROUND(G6,0)</f>
        <v>33709</v>
      </c>
      <c r="I6" s="58">
        <f t="shared" si="1"/>
        <v>135.62601357741016</v>
      </c>
      <c r="J6" s="67">
        <v>9210.2999999999993</v>
      </c>
      <c r="K6" s="43">
        <f t="shared" si="2"/>
        <v>9210</v>
      </c>
      <c r="L6" s="77">
        <v>8630.1</v>
      </c>
      <c r="M6" s="43">
        <f t="shared" si="3"/>
        <v>8630</v>
      </c>
      <c r="N6" s="87">
        <f t="shared" si="4"/>
        <v>93.700530927331371</v>
      </c>
      <c r="O6" s="49">
        <f t="shared" si="5"/>
        <v>34060.399999999994</v>
      </c>
      <c r="P6" s="95">
        <f t="shared" si="6"/>
        <v>8.5474205965558187E-2</v>
      </c>
      <c r="Q6" s="16">
        <f t="shared" si="7"/>
        <v>42333.299999999996</v>
      </c>
      <c r="R6" s="95">
        <f t="shared" si="8"/>
        <v>0.1024801777499586</v>
      </c>
      <c r="S6" s="105">
        <f t="shared" si="9"/>
        <v>124.28891028878111</v>
      </c>
      <c r="T6" s="116">
        <f t="shared" si="10"/>
        <v>8272.9000000000015</v>
      </c>
      <c r="U6" s="124" t="s">
        <v>20</v>
      </c>
      <c r="V6" s="126"/>
      <c r="W6" s="126"/>
      <c r="X6" s="127"/>
      <c r="Y6" s="1">
        <v>2</v>
      </c>
      <c r="AA6" s="23">
        <f t="shared" si="11"/>
        <v>0</v>
      </c>
    </row>
    <row r="7" spans="1:27" ht="17.25" customHeight="1">
      <c r="A7" s="5">
        <v>3</v>
      </c>
      <c r="B7" s="11" t="s">
        <v>27</v>
      </c>
      <c r="C7" s="17">
        <v>1421326.2</v>
      </c>
      <c r="D7" s="26">
        <f>C7*D42</f>
        <v>1420899.6829408731</v>
      </c>
      <c r="E7" s="36">
        <f t="shared" si="0"/>
        <v>1420900</v>
      </c>
      <c r="F7" s="50">
        <v>1887488.4</v>
      </c>
      <c r="G7" s="26">
        <f>F7*G42</f>
        <v>1887805.1968789604</v>
      </c>
      <c r="H7" s="36">
        <f>ROUND(G7,0)</f>
        <v>1887805</v>
      </c>
      <c r="I7" s="59">
        <f t="shared" si="1"/>
        <v>132.79769274639418</v>
      </c>
      <c r="J7" s="68">
        <v>511590.5</v>
      </c>
      <c r="K7" s="36">
        <f t="shared" si="2"/>
        <v>511591</v>
      </c>
      <c r="L7" s="78">
        <v>528565.9</v>
      </c>
      <c r="M7" s="36">
        <f t="shared" si="3"/>
        <v>528566</v>
      </c>
      <c r="N7" s="88">
        <f t="shared" si="4"/>
        <v>103.31816169377657</v>
      </c>
      <c r="O7" s="50">
        <f t="shared" si="5"/>
        <v>1932916.7</v>
      </c>
      <c r="P7" s="96">
        <f t="shared" si="6"/>
        <v>4.8506335841642221</v>
      </c>
      <c r="Q7" s="17">
        <f t="shared" si="7"/>
        <v>2416054.2999999998</v>
      </c>
      <c r="R7" s="96">
        <f t="shared" si="8"/>
        <v>5.8487685608622959</v>
      </c>
      <c r="S7" s="106">
        <f t="shared" si="9"/>
        <v>124.99526234110347</v>
      </c>
      <c r="T7" s="117">
        <f t="shared" si="10"/>
        <v>483137.59999999986</v>
      </c>
      <c r="U7" s="124" t="s">
        <v>124</v>
      </c>
      <c r="V7" s="126"/>
      <c r="W7" s="126"/>
      <c r="X7" s="127"/>
      <c r="Y7" s="1">
        <v>3</v>
      </c>
      <c r="AA7" s="23">
        <f t="shared" si="11"/>
        <v>0</v>
      </c>
    </row>
    <row r="8" spans="1:27" ht="17.25" customHeight="1">
      <c r="A8" s="5">
        <v>4</v>
      </c>
      <c r="B8" s="159" t="s">
        <v>34</v>
      </c>
      <c r="C8" s="18">
        <v>1591046.8</v>
      </c>
      <c r="D8" s="27">
        <f>C8*D42</f>
        <v>1590569.3525273022</v>
      </c>
      <c r="E8" s="37">
        <f t="shared" si="0"/>
        <v>1590569</v>
      </c>
      <c r="F8" s="51">
        <v>1939954.9</v>
      </c>
      <c r="G8" s="27">
        <f>F8*G42</f>
        <v>1940280.502879278</v>
      </c>
      <c r="H8" s="163">
        <f>ROUND(G8,0)-1</f>
        <v>1940280</v>
      </c>
      <c r="I8" s="60">
        <f t="shared" si="1"/>
        <v>121.92946807095805</v>
      </c>
      <c r="J8" s="69">
        <v>527541.9</v>
      </c>
      <c r="K8" s="37">
        <f t="shared" si="2"/>
        <v>527542</v>
      </c>
      <c r="L8" s="79">
        <v>367534.9</v>
      </c>
      <c r="M8" s="37">
        <f t="shared" si="3"/>
        <v>367535</v>
      </c>
      <c r="N8" s="89">
        <f t="shared" si="4"/>
        <v>69.669328635317868</v>
      </c>
      <c r="O8" s="51">
        <f t="shared" si="5"/>
        <v>2118588.7000000002</v>
      </c>
      <c r="P8" s="97">
        <f t="shared" si="6"/>
        <v>5.3165754630040816</v>
      </c>
      <c r="Q8" s="18">
        <f t="shared" si="7"/>
        <v>2307489.7999999998</v>
      </c>
      <c r="R8" s="97">
        <f t="shared" si="8"/>
        <v>5.5859563242226917</v>
      </c>
      <c r="S8" s="107">
        <f t="shared" si="9"/>
        <v>108.91636493671469</v>
      </c>
      <c r="T8" s="118">
        <f t="shared" si="10"/>
        <v>188901.09999999963</v>
      </c>
      <c r="U8" s="124" t="s">
        <v>13</v>
      </c>
      <c r="V8" s="126"/>
      <c r="W8" s="126"/>
      <c r="X8" s="127"/>
      <c r="Y8" s="1">
        <v>4</v>
      </c>
      <c r="AA8" s="23">
        <f t="shared" si="11"/>
        <v>2.3283064365386963E-10</v>
      </c>
    </row>
    <row r="9" spans="1:27" ht="17.25" customHeight="1">
      <c r="A9" s="5">
        <v>5</v>
      </c>
      <c r="B9" s="160" t="s">
        <v>36</v>
      </c>
      <c r="C9" s="19">
        <v>428372.3</v>
      </c>
      <c r="D9" s="28">
        <f>C9*D42</f>
        <v>428243.75238467607</v>
      </c>
      <c r="E9" s="38">
        <f t="shared" si="0"/>
        <v>428244</v>
      </c>
      <c r="F9" s="52">
        <v>431331.7</v>
      </c>
      <c r="G9" s="28">
        <f>F9*G42</f>
        <v>431404.09490126499</v>
      </c>
      <c r="H9" s="38">
        <f t="shared" ref="H9:H31" si="12">ROUND(G9,0)</f>
        <v>431404</v>
      </c>
      <c r="I9" s="61">
        <f t="shared" si="1"/>
        <v>100.69084765751661</v>
      </c>
      <c r="J9" s="70">
        <v>106330</v>
      </c>
      <c r="K9" s="38">
        <f t="shared" si="2"/>
        <v>106330</v>
      </c>
      <c r="L9" s="80">
        <v>90771.3</v>
      </c>
      <c r="M9" s="40">
        <f t="shared" si="3"/>
        <v>90771</v>
      </c>
      <c r="N9" s="90">
        <f t="shared" si="4"/>
        <v>85.367535032446156</v>
      </c>
      <c r="O9" s="52">
        <f t="shared" si="5"/>
        <v>534702.30000000005</v>
      </c>
      <c r="P9" s="98">
        <f t="shared" si="6"/>
        <v>1.3418296473458238</v>
      </c>
      <c r="Q9" s="19">
        <f t="shared" si="7"/>
        <v>522103</v>
      </c>
      <c r="R9" s="98">
        <f t="shared" si="8"/>
        <v>1.2639035521394895</v>
      </c>
      <c r="S9" s="108">
        <f t="shared" si="9"/>
        <v>97.64367948295714</v>
      </c>
      <c r="T9" s="119">
        <f t="shared" si="10"/>
        <v>-12599.300000000047</v>
      </c>
      <c r="U9" s="124" t="s">
        <v>125</v>
      </c>
      <c r="V9" s="126"/>
      <c r="W9" s="126"/>
      <c r="X9" s="127"/>
      <c r="Y9" s="1">
        <v>5</v>
      </c>
      <c r="AA9" s="23">
        <f t="shared" si="11"/>
        <v>5.8207660913467407E-11</v>
      </c>
    </row>
    <row r="10" spans="1:27" ht="17.25" customHeight="1">
      <c r="A10" s="5">
        <v>6</v>
      </c>
      <c r="B10" s="160" t="s">
        <v>37</v>
      </c>
      <c r="C10" s="19">
        <v>120447.8</v>
      </c>
      <c r="D10" s="28">
        <f>C10*D42</f>
        <v>120411.65555867873</v>
      </c>
      <c r="E10" s="38">
        <f t="shared" si="0"/>
        <v>120412</v>
      </c>
      <c r="F10" s="52">
        <v>76483.600000000006</v>
      </c>
      <c r="G10" s="28">
        <f>F10*G42</f>
        <v>76496.437040890785</v>
      </c>
      <c r="H10" s="38">
        <f t="shared" si="12"/>
        <v>76496</v>
      </c>
      <c r="I10" s="61">
        <f t="shared" si="1"/>
        <v>63.49937483291518</v>
      </c>
      <c r="J10" s="70">
        <v>39256.300000000003</v>
      </c>
      <c r="K10" s="38">
        <f t="shared" si="2"/>
        <v>39256</v>
      </c>
      <c r="L10" s="80">
        <v>25748.6</v>
      </c>
      <c r="M10" s="38">
        <f t="shared" si="3"/>
        <v>25749</v>
      </c>
      <c r="N10" s="90">
        <f t="shared" si="4"/>
        <v>65.591000680145598</v>
      </c>
      <c r="O10" s="52">
        <f t="shared" si="5"/>
        <v>159704.1</v>
      </c>
      <c r="P10" s="98">
        <f t="shared" si="6"/>
        <v>0.40077571422954827</v>
      </c>
      <c r="Q10" s="19">
        <f t="shared" si="7"/>
        <v>102232.20000000001</v>
      </c>
      <c r="R10" s="98">
        <f t="shared" si="8"/>
        <v>0.2474830459182091</v>
      </c>
      <c r="S10" s="108">
        <f t="shared" si="9"/>
        <v>64.013509985028577</v>
      </c>
      <c r="T10" s="119">
        <f t="shared" si="10"/>
        <v>-57471.899999999994</v>
      </c>
      <c r="U10" s="124" t="s">
        <v>150</v>
      </c>
      <c r="V10" s="126"/>
      <c r="W10" s="126"/>
      <c r="X10" s="127"/>
      <c r="Y10" s="1">
        <v>6</v>
      </c>
      <c r="AA10" s="23">
        <f t="shared" si="11"/>
        <v>0</v>
      </c>
    </row>
    <row r="11" spans="1:27" ht="17.25" customHeight="1">
      <c r="A11" s="5">
        <v>7</v>
      </c>
      <c r="B11" s="160" t="s">
        <v>41</v>
      </c>
      <c r="C11" s="19">
        <v>127861.1</v>
      </c>
      <c r="D11" s="28">
        <f>C11*D42</f>
        <v>127822.73094696438</v>
      </c>
      <c r="E11" s="38">
        <f t="shared" si="0"/>
        <v>127823</v>
      </c>
      <c r="F11" s="52">
        <v>214152.2</v>
      </c>
      <c r="G11" s="28">
        <f>F11*G42</f>
        <v>214188.14339895415</v>
      </c>
      <c r="H11" s="38">
        <f t="shared" si="12"/>
        <v>214188</v>
      </c>
      <c r="I11" s="61">
        <f t="shared" si="1"/>
        <v>167.48815707044596</v>
      </c>
      <c r="J11" s="70">
        <v>31798.2</v>
      </c>
      <c r="K11" s="38">
        <f t="shared" si="2"/>
        <v>31798</v>
      </c>
      <c r="L11" s="80">
        <v>42513.599999999999</v>
      </c>
      <c r="M11" s="38">
        <f t="shared" si="3"/>
        <v>42514</v>
      </c>
      <c r="N11" s="90">
        <f t="shared" si="4"/>
        <v>133.69813385663338</v>
      </c>
      <c r="O11" s="52">
        <f t="shared" si="5"/>
        <v>159659.30000000002</v>
      </c>
      <c r="P11" s="98">
        <f t="shared" si="6"/>
        <v>0.40066328911336474</v>
      </c>
      <c r="Q11" s="19">
        <f t="shared" si="7"/>
        <v>256665.80000000002</v>
      </c>
      <c r="R11" s="98">
        <f t="shared" si="8"/>
        <v>0.62133490198815899</v>
      </c>
      <c r="S11" s="108">
        <f t="shared" si="9"/>
        <v>160.75844000318179</v>
      </c>
      <c r="T11" s="119">
        <f t="shared" si="10"/>
        <v>97006.5</v>
      </c>
      <c r="U11" s="124" t="s">
        <v>126</v>
      </c>
      <c r="V11" s="126"/>
      <c r="W11" s="126"/>
      <c r="X11" s="127"/>
      <c r="Y11" s="1">
        <v>7</v>
      </c>
      <c r="AA11" s="23">
        <f t="shared" si="11"/>
        <v>0</v>
      </c>
    </row>
    <row r="12" spans="1:27" ht="17.25" customHeight="1">
      <c r="A12" s="5">
        <v>8</v>
      </c>
      <c r="B12" s="160" t="s">
        <v>44</v>
      </c>
      <c r="C12" s="19">
        <v>124542.1</v>
      </c>
      <c r="D12" s="28">
        <f>C12*D42</f>
        <v>124504.72692531139</v>
      </c>
      <c r="E12" s="38">
        <f t="shared" si="0"/>
        <v>124505</v>
      </c>
      <c r="F12" s="52">
        <v>89270.9</v>
      </c>
      <c r="G12" s="28">
        <f>F12*G42</f>
        <v>89285.883266918085</v>
      </c>
      <c r="H12" s="38">
        <f t="shared" si="12"/>
        <v>89286</v>
      </c>
      <c r="I12" s="61">
        <f t="shared" si="1"/>
        <v>71.679295595625888</v>
      </c>
      <c r="J12" s="70">
        <v>33652.5</v>
      </c>
      <c r="K12" s="38">
        <f t="shared" si="2"/>
        <v>33653</v>
      </c>
      <c r="L12" s="80">
        <v>14309.7</v>
      </c>
      <c r="M12" s="38">
        <f t="shared" si="3"/>
        <v>14310</v>
      </c>
      <c r="N12" s="90">
        <f t="shared" si="4"/>
        <v>42.5219523066637</v>
      </c>
      <c r="O12" s="52">
        <f t="shared" si="5"/>
        <v>158194.6</v>
      </c>
      <c r="P12" s="98">
        <f t="shared" si="6"/>
        <v>0.39698764028135591</v>
      </c>
      <c r="Q12" s="19">
        <f t="shared" si="7"/>
        <v>103580.59999999999</v>
      </c>
      <c r="R12" s="98">
        <f t="shared" si="8"/>
        <v>0.25074724388241321</v>
      </c>
      <c r="S12" s="108">
        <f t="shared" si="9"/>
        <v>65.476697687531683</v>
      </c>
      <c r="T12" s="119">
        <f t="shared" si="10"/>
        <v>-54614.000000000015</v>
      </c>
      <c r="U12" s="124" t="s">
        <v>63</v>
      </c>
      <c r="V12" s="126"/>
      <c r="W12" s="126"/>
      <c r="X12" s="127"/>
      <c r="Y12" s="1">
        <v>8</v>
      </c>
      <c r="AA12" s="23">
        <f t="shared" si="11"/>
        <v>0</v>
      </c>
    </row>
    <row r="13" spans="1:27" ht="17.25" customHeight="1">
      <c r="A13" s="5">
        <v>9</v>
      </c>
      <c r="B13" s="160" t="s">
        <v>43</v>
      </c>
      <c r="C13" s="19">
        <v>380123</v>
      </c>
      <c r="D13" s="28">
        <f>C13*D42</f>
        <v>380008.93122109026</v>
      </c>
      <c r="E13" s="38">
        <f t="shared" si="0"/>
        <v>380009</v>
      </c>
      <c r="F13" s="52">
        <v>339548.1</v>
      </c>
      <c r="G13" s="28">
        <f>F13*G42</f>
        <v>339605.08990167937</v>
      </c>
      <c r="H13" s="38">
        <f t="shared" si="12"/>
        <v>339605</v>
      </c>
      <c r="I13" s="61">
        <f t="shared" si="1"/>
        <v>89.325849790725627</v>
      </c>
      <c r="J13" s="70">
        <v>40325.5</v>
      </c>
      <c r="K13" s="38">
        <f t="shared" si="2"/>
        <v>40326</v>
      </c>
      <c r="L13" s="80">
        <v>26483.200000000001</v>
      </c>
      <c r="M13" s="38">
        <f t="shared" si="3"/>
        <v>26483</v>
      </c>
      <c r="N13" s="90">
        <f t="shared" si="4"/>
        <v>65.67358123271876</v>
      </c>
      <c r="O13" s="52">
        <f t="shared" si="5"/>
        <v>420448.5</v>
      </c>
      <c r="P13" s="98">
        <f t="shared" si="6"/>
        <v>1.0551109701268921</v>
      </c>
      <c r="Q13" s="19">
        <f t="shared" si="7"/>
        <v>366031.3</v>
      </c>
      <c r="R13" s="98">
        <f t="shared" si="8"/>
        <v>0.88608619422649371</v>
      </c>
      <c r="S13" s="108">
        <f t="shared" si="9"/>
        <v>87.057344716415912</v>
      </c>
      <c r="T13" s="119">
        <f t="shared" si="10"/>
        <v>-54417.200000000012</v>
      </c>
      <c r="U13" s="124" t="s">
        <v>119</v>
      </c>
      <c r="V13" s="126"/>
      <c r="W13" s="126"/>
      <c r="X13" s="127"/>
      <c r="Y13" s="1">
        <v>9</v>
      </c>
      <c r="AA13" s="23">
        <f t="shared" si="11"/>
        <v>0</v>
      </c>
    </row>
    <row r="14" spans="1:27" ht="17.25" customHeight="1">
      <c r="A14" s="5">
        <v>10</v>
      </c>
      <c r="B14" s="160" t="s">
        <v>5</v>
      </c>
      <c r="C14" s="19">
        <v>1222916.6000000001</v>
      </c>
      <c r="D14" s="28">
        <f>C14*D42</f>
        <v>1222549.6224604393</v>
      </c>
      <c r="E14" s="38">
        <f t="shared" si="0"/>
        <v>1222550</v>
      </c>
      <c r="F14" s="52">
        <v>881827.5</v>
      </c>
      <c r="G14" s="28">
        <f>F14*G42</f>
        <v>881975.50631345948</v>
      </c>
      <c r="H14" s="38">
        <f t="shared" si="12"/>
        <v>881976</v>
      </c>
      <c r="I14" s="61">
        <f t="shared" si="1"/>
        <v>72.108555890074584</v>
      </c>
      <c r="J14" s="70">
        <v>402777.3</v>
      </c>
      <c r="K14" s="38">
        <f t="shared" si="2"/>
        <v>402777</v>
      </c>
      <c r="L14" s="80">
        <v>173906</v>
      </c>
      <c r="M14" s="38">
        <f t="shared" si="3"/>
        <v>173906</v>
      </c>
      <c r="N14" s="90">
        <f t="shared" si="4"/>
        <v>43.176713285480588</v>
      </c>
      <c r="O14" s="52">
        <f t="shared" si="5"/>
        <v>1625693.9000000001</v>
      </c>
      <c r="P14" s="98">
        <f t="shared" si="6"/>
        <v>4.0796612854092018</v>
      </c>
      <c r="Q14" s="19">
        <f t="shared" si="7"/>
        <v>1055733.5</v>
      </c>
      <c r="R14" s="98">
        <f t="shared" si="8"/>
        <v>2.5557128014254955</v>
      </c>
      <c r="S14" s="108">
        <f t="shared" si="9"/>
        <v>64.940484798522021</v>
      </c>
      <c r="T14" s="119">
        <f t="shared" si="10"/>
        <v>-569960.40000000014</v>
      </c>
      <c r="U14" s="124" t="s">
        <v>127</v>
      </c>
      <c r="V14" s="126"/>
      <c r="W14" s="126"/>
      <c r="X14" s="127"/>
      <c r="Y14" s="1">
        <v>10</v>
      </c>
      <c r="AA14" s="23">
        <f t="shared" si="11"/>
        <v>0</v>
      </c>
    </row>
    <row r="15" spans="1:27" ht="17.25" customHeight="1">
      <c r="A15" s="5">
        <v>11</v>
      </c>
      <c r="B15" s="160" t="s">
        <v>45</v>
      </c>
      <c r="C15" s="19">
        <v>1482153.8</v>
      </c>
      <c r="D15" s="28">
        <f>C15*D42</f>
        <v>1481709.0295595834</v>
      </c>
      <c r="E15" s="38">
        <f t="shared" si="0"/>
        <v>1481709</v>
      </c>
      <c r="F15" s="52">
        <v>1945545.4</v>
      </c>
      <c r="G15" s="28">
        <f>F15*G42</f>
        <v>1945871.9411912444</v>
      </c>
      <c r="H15" s="38">
        <f t="shared" si="12"/>
        <v>1945872</v>
      </c>
      <c r="I15" s="61">
        <f t="shared" si="1"/>
        <v>131.26474458993391</v>
      </c>
      <c r="J15" s="70">
        <v>443871.5</v>
      </c>
      <c r="K15" s="39">
        <f>ROUND(J15,0)-1</f>
        <v>443871</v>
      </c>
      <c r="L15" s="80">
        <v>359218.6</v>
      </c>
      <c r="M15" s="40">
        <f>ROUND(L15,0)-1</f>
        <v>359218</v>
      </c>
      <c r="N15" s="90">
        <f t="shared" si="4"/>
        <v>80.92851196799073</v>
      </c>
      <c r="O15" s="52">
        <f t="shared" si="5"/>
        <v>1926025.3</v>
      </c>
      <c r="P15" s="98">
        <f t="shared" si="6"/>
        <v>4.8333396902877253</v>
      </c>
      <c r="Q15" s="19">
        <f t="shared" si="7"/>
        <v>2304764</v>
      </c>
      <c r="R15" s="98">
        <f t="shared" si="8"/>
        <v>5.5793577252825939</v>
      </c>
      <c r="S15" s="108">
        <f t="shared" si="9"/>
        <v>119.66426401563884</v>
      </c>
      <c r="T15" s="119">
        <f t="shared" si="10"/>
        <v>378738.69999999995</v>
      </c>
      <c r="U15" s="124" t="s">
        <v>129</v>
      </c>
      <c r="V15" s="126"/>
      <c r="W15" s="126"/>
      <c r="X15" s="127"/>
      <c r="Y15" s="1">
        <v>11</v>
      </c>
      <c r="AA15" s="23">
        <f t="shared" si="11"/>
        <v>0</v>
      </c>
    </row>
    <row r="16" spans="1:27" ht="17.25" customHeight="1">
      <c r="A16" s="5">
        <v>12</v>
      </c>
      <c r="B16" s="160" t="s">
        <v>48</v>
      </c>
      <c r="C16" s="19">
        <v>160816.20000000001</v>
      </c>
      <c r="D16" s="28">
        <f>C16*D42</f>
        <v>160767.94165319408</v>
      </c>
      <c r="E16" s="38">
        <f t="shared" si="0"/>
        <v>160768</v>
      </c>
      <c r="F16" s="52">
        <v>119956.3</v>
      </c>
      <c r="G16" s="28">
        <f>F16*G42</f>
        <v>119976.43351788104</v>
      </c>
      <c r="H16" s="38">
        <f t="shared" si="12"/>
        <v>119976</v>
      </c>
      <c r="I16" s="61">
        <f t="shared" si="1"/>
        <v>74.592174171507594</v>
      </c>
      <c r="J16" s="70">
        <v>45420.6</v>
      </c>
      <c r="K16" s="38">
        <f t="shared" ref="K16:K21" si="13">ROUND(J16,0)</f>
        <v>45421</v>
      </c>
      <c r="L16" s="80">
        <v>22649.9</v>
      </c>
      <c r="M16" s="38">
        <f t="shared" ref="M16:M21" si="14">ROUND(L16,0)</f>
        <v>22650</v>
      </c>
      <c r="N16" s="90">
        <f t="shared" si="4"/>
        <v>49.867020691052083</v>
      </c>
      <c r="O16" s="52">
        <f t="shared" si="5"/>
        <v>206236.80000000002</v>
      </c>
      <c r="P16" s="98">
        <f t="shared" si="6"/>
        <v>0.51754902235081313</v>
      </c>
      <c r="Q16" s="19">
        <f t="shared" si="7"/>
        <v>142606.20000000001</v>
      </c>
      <c r="R16" s="98">
        <f t="shared" si="8"/>
        <v>0.3452201629508248</v>
      </c>
      <c r="S16" s="108">
        <f t="shared" si="9"/>
        <v>69.146825396825392</v>
      </c>
      <c r="T16" s="119">
        <f t="shared" si="10"/>
        <v>-63630.600000000006</v>
      </c>
      <c r="U16" s="124" t="s">
        <v>131</v>
      </c>
      <c r="V16" s="126"/>
      <c r="W16" s="126"/>
      <c r="X16" s="127"/>
      <c r="Y16" s="1">
        <v>12</v>
      </c>
      <c r="AA16" s="23">
        <f t="shared" si="11"/>
        <v>0</v>
      </c>
    </row>
    <row r="17" spans="1:27" ht="17.25" customHeight="1">
      <c r="A17" s="5">
        <v>13</v>
      </c>
      <c r="B17" s="160" t="s">
        <v>51</v>
      </c>
      <c r="C17" s="19">
        <v>640349.69999999995</v>
      </c>
      <c r="D17" s="28">
        <f>C17*D42</f>
        <v>640157.5413872503</v>
      </c>
      <c r="E17" s="39">
        <f>ROUND(D17,0)-1</f>
        <v>640157</v>
      </c>
      <c r="F17" s="52">
        <v>954694</v>
      </c>
      <c r="G17" s="28">
        <f>F17*G42</f>
        <v>954854.23625870352</v>
      </c>
      <c r="H17" s="38">
        <f t="shared" si="12"/>
        <v>954854</v>
      </c>
      <c r="I17" s="61">
        <f t="shared" si="1"/>
        <v>149.08947407955372</v>
      </c>
      <c r="J17" s="70">
        <v>230458.4</v>
      </c>
      <c r="K17" s="38">
        <f t="shared" si="13"/>
        <v>230458</v>
      </c>
      <c r="L17" s="80">
        <v>181164.6</v>
      </c>
      <c r="M17" s="38">
        <f t="shared" si="14"/>
        <v>181165</v>
      </c>
      <c r="N17" s="90">
        <f t="shared" si="4"/>
        <v>78.61054316093491</v>
      </c>
      <c r="O17" s="52">
        <f t="shared" si="5"/>
        <v>870808.1</v>
      </c>
      <c r="P17" s="98">
        <f t="shared" si="6"/>
        <v>2.1852835226796046</v>
      </c>
      <c r="Q17" s="19">
        <f t="shared" si="7"/>
        <v>1135858.6000000001</v>
      </c>
      <c r="R17" s="98">
        <f t="shared" si="8"/>
        <v>2.7496791232155102</v>
      </c>
      <c r="S17" s="108">
        <f t="shared" si="9"/>
        <v>130.43730300625361</v>
      </c>
      <c r="T17" s="119">
        <f t="shared" si="10"/>
        <v>265050.50000000012</v>
      </c>
      <c r="U17" s="124" t="s">
        <v>81</v>
      </c>
      <c r="V17" s="126"/>
      <c r="W17" s="126"/>
      <c r="X17" s="127"/>
      <c r="Y17" s="1">
        <v>13</v>
      </c>
      <c r="AA17" s="23">
        <f t="shared" si="11"/>
        <v>0</v>
      </c>
    </row>
    <row r="18" spans="1:27" ht="17.25" customHeight="1">
      <c r="A18" s="5">
        <v>14</v>
      </c>
      <c r="B18" s="160" t="s">
        <v>53</v>
      </c>
      <c r="C18" s="19">
        <v>676094.8</v>
      </c>
      <c r="D18" s="28">
        <f>C18*D42</f>
        <v>675891.91485949745</v>
      </c>
      <c r="E18" s="38">
        <f t="shared" ref="E18:E30" si="15">ROUND(D18,0)</f>
        <v>675892</v>
      </c>
      <c r="F18" s="52">
        <v>756856.8</v>
      </c>
      <c r="G18" s="28">
        <f>F18*G42</f>
        <v>756983.83117648843</v>
      </c>
      <c r="H18" s="38">
        <f t="shared" si="12"/>
        <v>756984</v>
      </c>
      <c r="I18" s="61">
        <f t="shared" si="1"/>
        <v>111.94536624153891</v>
      </c>
      <c r="J18" s="70">
        <v>157400.4</v>
      </c>
      <c r="K18" s="38">
        <f t="shared" si="13"/>
        <v>157400</v>
      </c>
      <c r="L18" s="80">
        <v>125483.3</v>
      </c>
      <c r="M18" s="38">
        <f t="shared" si="14"/>
        <v>125483</v>
      </c>
      <c r="N18" s="90">
        <f t="shared" si="4"/>
        <v>79.7223514044437</v>
      </c>
      <c r="O18" s="52">
        <f t="shared" si="5"/>
        <v>833495.20000000007</v>
      </c>
      <c r="P18" s="98">
        <f t="shared" si="6"/>
        <v>2.0916472030893396</v>
      </c>
      <c r="Q18" s="19">
        <f t="shared" si="7"/>
        <v>882340.10000000009</v>
      </c>
      <c r="R18" s="98">
        <f t="shared" si="8"/>
        <v>2.1359631846304508</v>
      </c>
      <c r="S18" s="108">
        <f t="shared" si="9"/>
        <v>105.86024970509729</v>
      </c>
      <c r="T18" s="119">
        <f t="shared" si="10"/>
        <v>48844.900000000023</v>
      </c>
      <c r="U18" s="124" t="s">
        <v>132</v>
      </c>
      <c r="V18" s="126"/>
      <c r="W18" s="126"/>
      <c r="X18" s="127"/>
      <c r="Y18" s="1">
        <v>14</v>
      </c>
      <c r="AA18" s="23">
        <f t="shared" si="11"/>
        <v>0</v>
      </c>
    </row>
    <row r="19" spans="1:27" ht="17.25" customHeight="1">
      <c r="A19" s="5">
        <v>15</v>
      </c>
      <c r="B19" s="160" t="s">
        <v>54</v>
      </c>
      <c r="C19" s="19">
        <v>256059.5</v>
      </c>
      <c r="D19" s="28">
        <f>C19*D42</f>
        <v>255982.66067564118</v>
      </c>
      <c r="E19" s="38">
        <f t="shared" si="15"/>
        <v>255983</v>
      </c>
      <c r="F19" s="52">
        <v>298276.59999999998</v>
      </c>
      <c r="G19" s="28">
        <f>F19*G42</f>
        <v>298326.66287506028</v>
      </c>
      <c r="H19" s="38">
        <f t="shared" si="12"/>
        <v>298327</v>
      </c>
      <c r="I19" s="61">
        <f t="shared" si="1"/>
        <v>116.48722269628738</v>
      </c>
      <c r="J19" s="70">
        <v>70109.5</v>
      </c>
      <c r="K19" s="38">
        <f t="shared" si="13"/>
        <v>70110</v>
      </c>
      <c r="L19" s="80">
        <v>59212.7</v>
      </c>
      <c r="M19" s="38">
        <f t="shared" si="14"/>
        <v>59213</v>
      </c>
      <c r="N19" s="90">
        <f t="shared" si="4"/>
        <v>84.457455836940781</v>
      </c>
      <c r="O19" s="52">
        <f t="shared" si="5"/>
        <v>326169</v>
      </c>
      <c r="P19" s="98">
        <f t="shared" si="6"/>
        <v>0.81851758304600508</v>
      </c>
      <c r="Q19" s="19">
        <f t="shared" si="7"/>
        <v>357489.3</v>
      </c>
      <c r="R19" s="98">
        <f t="shared" si="8"/>
        <v>0.86540777609372022</v>
      </c>
      <c r="S19" s="108">
        <f t="shared" si="9"/>
        <v>109.60247601703411</v>
      </c>
      <c r="T19" s="119">
        <f t="shared" si="10"/>
        <v>31320.299999999988</v>
      </c>
      <c r="U19" s="124" t="s">
        <v>133</v>
      </c>
      <c r="V19" s="126"/>
      <c r="W19" s="126"/>
      <c r="X19" s="127"/>
      <c r="Y19" s="1">
        <v>15</v>
      </c>
      <c r="AA19" s="23">
        <f t="shared" si="11"/>
        <v>0</v>
      </c>
    </row>
    <row r="20" spans="1:27" ht="17.25" customHeight="1">
      <c r="A20" s="5">
        <v>16</v>
      </c>
      <c r="B20" s="160" t="s">
        <v>56</v>
      </c>
      <c r="C20" s="19">
        <v>1146063.3</v>
      </c>
      <c r="D20" s="28">
        <f>C20*D42</f>
        <v>1145719.3848957198</v>
      </c>
      <c r="E20" s="38">
        <f t="shared" si="15"/>
        <v>1145719</v>
      </c>
      <c r="F20" s="52">
        <v>1105912.8</v>
      </c>
      <c r="G20" s="28">
        <f>F20*G42</f>
        <v>1106098.416888264</v>
      </c>
      <c r="H20" s="38">
        <f t="shared" si="12"/>
        <v>1106098</v>
      </c>
      <c r="I20" s="61">
        <f t="shared" si="1"/>
        <v>96.496659477709485</v>
      </c>
      <c r="J20" s="70">
        <v>313012.09999999998</v>
      </c>
      <c r="K20" s="38">
        <f t="shared" si="13"/>
        <v>313012</v>
      </c>
      <c r="L20" s="80">
        <v>219278.3</v>
      </c>
      <c r="M20" s="38">
        <f t="shared" si="14"/>
        <v>219278</v>
      </c>
      <c r="N20" s="90">
        <f t="shared" si="4"/>
        <v>70.054256688479455</v>
      </c>
      <c r="O20" s="52">
        <f t="shared" si="5"/>
        <v>1459075.4</v>
      </c>
      <c r="P20" s="98">
        <f t="shared" si="6"/>
        <v>3.6615339590515439</v>
      </c>
      <c r="Q20" s="19">
        <f t="shared" si="7"/>
        <v>1325191.1000000001</v>
      </c>
      <c r="R20" s="98">
        <f t="shared" si="8"/>
        <v>3.2080140097904768</v>
      </c>
      <c r="S20" s="108">
        <f t="shared" si="9"/>
        <v>90.824031437991493</v>
      </c>
      <c r="T20" s="119">
        <f t="shared" si="10"/>
        <v>-133884.29999999981</v>
      </c>
      <c r="U20" s="124" t="s">
        <v>134</v>
      </c>
      <c r="V20" s="126"/>
      <c r="W20" s="126"/>
      <c r="X20" s="127"/>
      <c r="Y20" s="1">
        <v>16</v>
      </c>
      <c r="AA20" s="23">
        <f t="shared" si="11"/>
        <v>0</v>
      </c>
    </row>
    <row r="21" spans="1:27" ht="17.25" customHeight="1">
      <c r="A21" s="5">
        <v>17</v>
      </c>
      <c r="B21" s="160" t="s">
        <v>0</v>
      </c>
      <c r="C21" s="19">
        <v>2283498.4</v>
      </c>
      <c r="D21" s="28">
        <f>C21*D42</f>
        <v>2282813.158975041</v>
      </c>
      <c r="E21" s="38">
        <f t="shared" si="15"/>
        <v>2282813</v>
      </c>
      <c r="F21" s="52">
        <v>1904543.9</v>
      </c>
      <c r="G21" s="28">
        <f>F21*G42</f>
        <v>1904863.5594815435</v>
      </c>
      <c r="H21" s="38">
        <f t="shared" si="12"/>
        <v>1904864</v>
      </c>
      <c r="I21" s="61">
        <f t="shared" si="1"/>
        <v>83.404652265138438</v>
      </c>
      <c r="J21" s="70">
        <v>619868.4</v>
      </c>
      <c r="K21" s="38">
        <f t="shared" si="13"/>
        <v>619868</v>
      </c>
      <c r="L21" s="80">
        <v>377555.9</v>
      </c>
      <c r="M21" s="38">
        <f t="shared" si="14"/>
        <v>377556</v>
      </c>
      <c r="N21" s="90">
        <f t="shared" si="4"/>
        <v>60.909041338451843</v>
      </c>
      <c r="O21" s="52">
        <f t="shared" si="5"/>
        <v>2903366.8</v>
      </c>
      <c r="P21" s="98">
        <f t="shared" si="6"/>
        <v>7.2859676297625287</v>
      </c>
      <c r="Q21" s="19">
        <f t="shared" si="7"/>
        <v>2282099.7999999998</v>
      </c>
      <c r="R21" s="98">
        <f t="shared" si="8"/>
        <v>5.5244923770919119</v>
      </c>
      <c r="S21" s="108">
        <f t="shared" si="9"/>
        <v>78.601842522963338</v>
      </c>
      <c r="T21" s="119">
        <f t="shared" si="10"/>
        <v>-621267</v>
      </c>
      <c r="U21" s="124" t="s">
        <v>135</v>
      </c>
      <c r="V21" s="126"/>
      <c r="W21" s="126"/>
      <c r="X21" s="127"/>
      <c r="Y21" s="1">
        <v>17</v>
      </c>
      <c r="AA21" s="23">
        <f t="shared" si="11"/>
        <v>0</v>
      </c>
    </row>
    <row r="22" spans="1:27" ht="17.25" customHeight="1">
      <c r="A22" s="5">
        <v>18</v>
      </c>
      <c r="B22" s="160" t="s">
        <v>57</v>
      </c>
      <c r="C22" s="19">
        <v>1951620.1</v>
      </c>
      <c r="D22" s="28">
        <f>C22*D42</f>
        <v>1951034.4502979226</v>
      </c>
      <c r="E22" s="38">
        <f t="shared" si="15"/>
        <v>1951034</v>
      </c>
      <c r="F22" s="52">
        <v>2198811.7000000002</v>
      </c>
      <c r="G22" s="28">
        <f>F22*G42</f>
        <v>2199180.749517858</v>
      </c>
      <c r="H22" s="38">
        <f t="shared" si="12"/>
        <v>2199181</v>
      </c>
      <c r="I22" s="61">
        <f t="shared" si="1"/>
        <v>112.66596916069884</v>
      </c>
      <c r="J22" s="70">
        <v>320601.5</v>
      </c>
      <c r="K22" s="39">
        <f>ROUND(J22,0)-1</f>
        <v>320601</v>
      </c>
      <c r="L22" s="80">
        <v>316315.5</v>
      </c>
      <c r="M22" s="40">
        <f>ROUND(L22,0)-1</f>
        <v>316315</v>
      </c>
      <c r="N22" s="90">
        <f t="shared" si="4"/>
        <v>98.663137883010535</v>
      </c>
      <c r="O22" s="52">
        <f t="shared" si="5"/>
        <v>2272221.6</v>
      </c>
      <c r="P22" s="98">
        <f t="shared" si="6"/>
        <v>5.7021155663994021</v>
      </c>
      <c r="Q22" s="19">
        <f t="shared" si="7"/>
        <v>2515127.2000000002</v>
      </c>
      <c r="R22" s="98">
        <f t="shared" si="8"/>
        <v>6.0886035938553285</v>
      </c>
      <c r="S22" s="108">
        <f t="shared" si="9"/>
        <v>110.69022493228653</v>
      </c>
      <c r="T22" s="119">
        <f t="shared" si="10"/>
        <v>242905.60000000009</v>
      </c>
      <c r="U22" s="124" t="s">
        <v>136</v>
      </c>
      <c r="V22" s="126"/>
      <c r="W22" s="126"/>
      <c r="X22" s="127"/>
      <c r="Y22" s="1">
        <v>18</v>
      </c>
      <c r="AA22" s="23">
        <f t="shared" si="11"/>
        <v>0</v>
      </c>
    </row>
    <row r="23" spans="1:27" ht="17.25" customHeight="1">
      <c r="A23" s="5">
        <v>19</v>
      </c>
      <c r="B23" s="160" t="s">
        <v>21</v>
      </c>
      <c r="C23" s="19">
        <v>1826929.2</v>
      </c>
      <c r="D23" s="28">
        <f>C23*D42</f>
        <v>1826380.9680250902</v>
      </c>
      <c r="E23" s="38">
        <f t="shared" si="15"/>
        <v>1826381</v>
      </c>
      <c r="F23" s="52">
        <v>3448093.5</v>
      </c>
      <c r="G23" s="28">
        <f>F23*G42</f>
        <v>3448672.2295218152</v>
      </c>
      <c r="H23" s="38">
        <f t="shared" si="12"/>
        <v>3448672</v>
      </c>
      <c r="I23" s="61">
        <f t="shared" si="1"/>
        <v>188.73711690633661</v>
      </c>
      <c r="J23" s="70">
        <v>464630.9</v>
      </c>
      <c r="K23" s="38">
        <f t="shared" ref="K23:K38" si="16">ROUND(J23,0)</f>
        <v>464631</v>
      </c>
      <c r="L23" s="80">
        <v>1035236.1</v>
      </c>
      <c r="M23" s="38">
        <f t="shared" ref="M23:M38" si="17">ROUND(L23,0)</f>
        <v>1035236</v>
      </c>
      <c r="N23" s="90">
        <f t="shared" si="4"/>
        <v>222.80827641898117</v>
      </c>
      <c r="O23" s="52">
        <f t="shared" si="5"/>
        <v>2291560.1</v>
      </c>
      <c r="P23" s="98">
        <f t="shared" si="6"/>
        <v>5.7506453233037531</v>
      </c>
      <c r="Q23" s="19">
        <f t="shared" si="7"/>
        <v>4483329.5999999996</v>
      </c>
      <c r="R23" s="98">
        <f t="shared" si="8"/>
        <v>10.853215183310795</v>
      </c>
      <c r="S23" s="108">
        <f t="shared" si="9"/>
        <v>195.64529858937584</v>
      </c>
      <c r="T23" s="119">
        <f t="shared" si="10"/>
        <v>2191769.4999999995</v>
      </c>
      <c r="U23" s="124" t="s">
        <v>31</v>
      </c>
      <c r="V23" s="126"/>
      <c r="W23" s="126"/>
      <c r="X23" s="127"/>
      <c r="Y23" s="1">
        <v>19</v>
      </c>
      <c r="AA23" s="23">
        <f t="shared" si="11"/>
        <v>0</v>
      </c>
    </row>
    <row r="24" spans="1:27" ht="17.25" customHeight="1">
      <c r="A24" s="5">
        <v>20</v>
      </c>
      <c r="B24" s="160" t="s">
        <v>17</v>
      </c>
      <c r="C24" s="19">
        <v>1543588.7</v>
      </c>
      <c r="D24" s="28">
        <f>C24*D42</f>
        <v>1543125.4939373625</v>
      </c>
      <c r="E24" s="38">
        <f t="shared" si="15"/>
        <v>1543125</v>
      </c>
      <c r="F24" s="52">
        <v>1068117.6000000001</v>
      </c>
      <c r="G24" s="28">
        <f>F24*G42</f>
        <v>1068296.8733253581</v>
      </c>
      <c r="H24" s="38">
        <f t="shared" si="12"/>
        <v>1068297</v>
      </c>
      <c r="I24" s="61">
        <f t="shared" si="1"/>
        <v>69.197034158127764</v>
      </c>
      <c r="J24" s="70">
        <v>454372.6</v>
      </c>
      <c r="K24" s="38">
        <f t="shared" si="16"/>
        <v>454373</v>
      </c>
      <c r="L24" s="80">
        <v>152082.6</v>
      </c>
      <c r="M24" s="38">
        <f t="shared" si="17"/>
        <v>152083</v>
      </c>
      <c r="N24" s="90">
        <f t="shared" si="4"/>
        <v>33.470900313971406</v>
      </c>
      <c r="O24" s="52">
        <f t="shared" si="5"/>
        <v>1997961.2999999998</v>
      </c>
      <c r="P24" s="98">
        <f t="shared" si="6"/>
        <v>5.0138623054166835</v>
      </c>
      <c r="Q24" s="19">
        <f t="shared" si="7"/>
        <v>1220200.2000000002</v>
      </c>
      <c r="R24" s="98">
        <f t="shared" si="8"/>
        <v>2.9538527208258056</v>
      </c>
      <c r="S24" s="108">
        <f t="shared" si="9"/>
        <v>61.072264012320979</v>
      </c>
      <c r="T24" s="119">
        <f t="shared" si="10"/>
        <v>-777761.09999999963</v>
      </c>
      <c r="U24" s="124" t="s">
        <v>137</v>
      </c>
      <c r="V24" s="126"/>
      <c r="W24" s="126"/>
      <c r="X24" s="127"/>
      <c r="Y24" s="1">
        <v>20</v>
      </c>
      <c r="AA24" s="23">
        <f t="shared" si="11"/>
        <v>0</v>
      </c>
    </row>
    <row r="25" spans="1:27" ht="17.25" customHeight="1">
      <c r="A25" s="5">
        <v>21</v>
      </c>
      <c r="B25" s="160" t="s">
        <v>59</v>
      </c>
      <c r="C25" s="19">
        <v>762651.8</v>
      </c>
      <c r="D25" s="28">
        <f>C25*D42</f>
        <v>762422.94050041877</v>
      </c>
      <c r="E25" s="38">
        <f t="shared" si="15"/>
        <v>762423</v>
      </c>
      <c r="F25" s="52">
        <v>892552.7</v>
      </c>
      <c r="G25" s="28">
        <f>F25*G42</f>
        <v>892702.50643572048</v>
      </c>
      <c r="H25" s="38">
        <f t="shared" si="12"/>
        <v>892703</v>
      </c>
      <c r="I25" s="61">
        <f t="shared" si="1"/>
        <v>117.03279268468256</v>
      </c>
      <c r="J25" s="70">
        <v>164748.79999999999</v>
      </c>
      <c r="K25" s="38">
        <f t="shared" si="16"/>
        <v>164749</v>
      </c>
      <c r="L25" s="80">
        <v>121059.2</v>
      </c>
      <c r="M25" s="38">
        <f t="shared" si="17"/>
        <v>121059</v>
      </c>
      <c r="N25" s="90">
        <f t="shared" si="4"/>
        <v>73.481081501048877</v>
      </c>
      <c r="O25" s="52">
        <f t="shared" si="5"/>
        <v>927400.60000000009</v>
      </c>
      <c r="P25" s="98">
        <f t="shared" si="6"/>
        <v>2.3273017902603099</v>
      </c>
      <c r="Q25" s="19">
        <f t="shared" si="7"/>
        <v>1013611.8999999999</v>
      </c>
      <c r="R25" s="98">
        <f t="shared" si="8"/>
        <v>2.453745105660869</v>
      </c>
      <c r="S25" s="108">
        <f t="shared" si="9"/>
        <v>109.29601512011095</v>
      </c>
      <c r="T25" s="119">
        <f t="shared" si="10"/>
        <v>86211.299999999814</v>
      </c>
      <c r="U25" s="124" t="s">
        <v>138</v>
      </c>
      <c r="V25" s="126"/>
      <c r="W25" s="126"/>
      <c r="X25" s="127"/>
      <c r="Y25" s="1">
        <v>21</v>
      </c>
      <c r="AA25" s="23">
        <f t="shared" si="11"/>
        <v>0</v>
      </c>
    </row>
    <row r="26" spans="1:27" ht="17.25" customHeight="1">
      <c r="A26" s="5">
        <v>22</v>
      </c>
      <c r="B26" s="161" t="s">
        <v>42</v>
      </c>
      <c r="C26" s="20">
        <v>1240050.7</v>
      </c>
      <c r="D26" s="29">
        <f>C26*D42</f>
        <v>1239678.5807934925</v>
      </c>
      <c r="E26" s="41">
        <f t="shared" si="15"/>
        <v>1239679</v>
      </c>
      <c r="F26" s="53">
        <v>1111072.3999999999</v>
      </c>
      <c r="G26" s="29">
        <f>F26*G42</f>
        <v>1111258.8828777857</v>
      </c>
      <c r="H26" s="41">
        <f t="shared" si="12"/>
        <v>1111259</v>
      </c>
      <c r="I26" s="62">
        <f t="shared" si="1"/>
        <v>89.598949462308269</v>
      </c>
      <c r="J26" s="71">
        <v>368060</v>
      </c>
      <c r="K26" s="41">
        <f t="shared" si="16"/>
        <v>368060</v>
      </c>
      <c r="L26" s="81">
        <v>226281.3</v>
      </c>
      <c r="M26" s="41">
        <f t="shared" si="17"/>
        <v>226281</v>
      </c>
      <c r="N26" s="91">
        <f t="shared" si="4"/>
        <v>61.47945987067326</v>
      </c>
      <c r="O26" s="53">
        <f t="shared" si="5"/>
        <v>1608110.7</v>
      </c>
      <c r="P26" s="99">
        <f t="shared" si="6"/>
        <v>4.0355364348985328</v>
      </c>
      <c r="Q26" s="20">
        <f t="shared" si="7"/>
        <v>1337353.7</v>
      </c>
      <c r="R26" s="99">
        <f t="shared" si="8"/>
        <v>3.2374571528929903</v>
      </c>
      <c r="S26" s="109">
        <f t="shared" si="9"/>
        <v>83.163037221255976</v>
      </c>
      <c r="T26" s="120">
        <f t="shared" si="10"/>
        <v>-270757</v>
      </c>
      <c r="U26" s="124" t="s">
        <v>140</v>
      </c>
      <c r="V26" s="126"/>
      <c r="W26" s="126"/>
      <c r="X26" s="127"/>
      <c r="Y26" s="1">
        <v>22</v>
      </c>
      <c r="AA26" s="23">
        <f t="shared" si="11"/>
        <v>0</v>
      </c>
    </row>
    <row r="27" spans="1:27" ht="17.25" customHeight="1">
      <c r="A27" s="5">
        <v>23</v>
      </c>
      <c r="B27" s="9" t="s">
        <v>61</v>
      </c>
      <c r="C27" s="15">
        <v>644821.5</v>
      </c>
      <c r="D27" s="25">
        <f>C27*D42</f>
        <v>644627.99947222404</v>
      </c>
      <c r="E27" s="35">
        <f t="shared" si="15"/>
        <v>644628</v>
      </c>
      <c r="F27" s="48">
        <v>651535.30000000005</v>
      </c>
      <c r="G27" s="25">
        <f>F27*G42</f>
        <v>651644.65396984306</v>
      </c>
      <c r="H27" s="35">
        <f t="shared" si="12"/>
        <v>651645</v>
      </c>
      <c r="I27" s="57">
        <f t="shared" si="1"/>
        <v>101.0411873673567</v>
      </c>
      <c r="J27" s="66">
        <v>19327.099999999999</v>
      </c>
      <c r="K27" s="35">
        <f t="shared" si="16"/>
        <v>19327</v>
      </c>
      <c r="L27" s="76">
        <v>18994.8</v>
      </c>
      <c r="M27" s="35">
        <f t="shared" si="17"/>
        <v>18995</v>
      </c>
      <c r="N27" s="86">
        <f t="shared" si="4"/>
        <v>98.280652555220399</v>
      </c>
      <c r="O27" s="48">
        <f t="shared" si="5"/>
        <v>664148.6</v>
      </c>
      <c r="P27" s="94">
        <f t="shared" si="6"/>
        <v>1.6666737392437296</v>
      </c>
      <c r="Q27" s="15">
        <f t="shared" si="7"/>
        <v>670530.10000000009</v>
      </c>
      <c r="R27" s="94">
        <f t="shared" si="8"/>
        <v>1.623214912012471</v>
      </c>
      <c r="S27" s="104">
        <f t="shared" si="9"/>
        <v>100.96085424255958</v>
      </c>
      <c r="T27" s="115">
        <f t="shared" si="10"/>
        <v>6381.5000000001164</v>
      </c>
      <c r="U27" s="124" t="s">
        <v>141</v>
      </c>
      <c r="V27" s="126"/>
      <c r="W27" s="126"/>
      <c r="X27" s="127"/>
      <c r="Y27" s="1">
        <v>23</v>
      </c>
      <c r="AA27" s="23">
        <f t="shared" si="11"/>
        <v>0</v>
      </c>
    </row>
    <row r="28" spans="1:27" ht="17.25" customHeight="1">
      <c r="A28" s="5">
        <v>24</v>
      </c>
      <c r="B28" s="10" t="s">
        <v>4</v>
      </c>
      <c r="C28" s="16">
        <v>2405309.4</v>
      </c>
      <c r="D28" s="30">
        <f>C28*D42</f>
        <v>2404587.6054593953</v>
      </c>
      <c r="E28" s="43">
        <f t="shared" si="15"/>
        <v>2404588</v>
      </c>
      <c r="F28" s="49">
        <v>2565521.2000000002</v>
      </c>
      <c r="G28" s="30">
        <f>F28*G42</f>
        <v>2565951.7982007982</v>
      </c>
      <c r="H28" s="43">
        <f t="shared" si="12"/>
        <v>2565952</v>
      </c>
      <c r="I28" s="58">
        <f t="shared" si="1"/>
        <v>106.66075640830242</v>
      </c>
      <c r="J28" s="67">
        <v>489005.1</v>
      </c>
      <c r="K28" s="43">
        <f t="shared" si="16"/>
        <v>489005</v>
      </c>
      <c r="L28" s="77">
        <v>411884</v>
      </c>
      <c r="M28" s="43">
        <f t="shared" si="17"/>
        <v>411884</v>
      </c>
      <c r="N28" s="87">
        <f t="shared" si="4"/>
        <v>84.22897838897795</v>
      </c>
      <c r="O28" s="49">
        <f t="shared" si="5"/>
        <v>2894314.5</v>
      </c>
      <c r="P28" s="95">
        <f t="shared" si="6"/>
        <v>7.2632509806726171</v>
      </c>
      <c r="Q28" s="16">
        <f t="shared" si="7"/>
        <v>2977405.2</v>
      </c>
      <c r="R28" s="95">
        <f t="shared" si="8"/>
        <v>7.2076831744666991</v>
      </c>
      <c r="S28" s="105">
        <f t="shared" si="9"/>
        <v>102.87082485334611</v>
      </c>
      <c r="T28" s="116">
        <f t="shared" si="10"/>
        <v>83090.700000000186</v>
      </c>
      <c r="U28" s="124" t="s">
        <v>142</v>
      </c>
      <c r="V28" s="126"/>
      <c r="W28" s="126"/>
      <c r="X28" s="127"/>
      <c r="Y28" s="1">
        <v>24</v>
      </c>
      <c r="AA28" s="23">
        <f t="shared" si="11"/>
        <v>0</v>
      </c>
    </row>
    <row r="29" spans="1:27" ht="17.25" customHeight="1">
      <c r="A29" s="5">
        <v>25</v>
      </c>
      <c r="B29" s="10" t="s">
        <v>55</v>
      </c>
      <c r="C29" s="16">
        <v>3362737.1</v>
      </c>
      <c r="D29" s="30">
        <f>C29*D42</f>
        <v>3361727.9968549875</v>
      </c>
      <c r="E29" s="43">
        <f t="shared" si="15"/>
        <v>3361728</v>
      </c>
      <c r="F29" s="49">
        <v>3320527.7</v>
      </c>
      <c r="G29" s="30">
        <f>F29*G42</f>
        <v>3321085.0188221247</v>
      </c>
      <c r="H29" s="43">
        <f t="shared" si="12"/>
        <v>3321085</v>
      </c>
      <c r="I29" s="58">
        <f t="shared" si="1"/>
        <v>98.744790367346894</v>
      </c>
      <c r="J29" s="67">
        <v>1182732.8</v>
      </c>
      <c r="K29" s="43">
        <f t="shared" si="16"/>
        <v>1182733</v>
      </c>
      <c r="L29" s="77">
        <v>916204.7</v>
      </c>
      <c r="M29" s="43">
        <f t="shared" si="17"/>
        <v>916205</v>
      </c>
      <c r="N29" s="87">
        <f t="shared" si="4"/>
        <v>77.465062269347726</v>
      </c>
      <c r="O29" s="49">
        <f t="shared" si="5"/>
        <v>4545469.9000000004</v>
      </c>
      <c r="P29" s="95">
        <f t="shared" si="6"/>
        <v>11.406807625360985</v>
      </c>
      <c r="Q29" s="16">
        <f t="shared" si="7"/>
        <v>4236732.4000000004</v>
      </c>
      <c r="R29" s="95">
        <f t="shared" si="8"/>
        <v>10.256254282822479</v>
      </c>
      <c r="S29" s="105">
        <f t="shared" si="9"/>
        <v>93.207797944058541</v>
      </c>
      <c r="T29" s="116">
        <f t="shared" si="10"/>
        <v>-308737.5</v>
      </c>
      <c r="U29" s="124" t="s">
        <v>143</v>
      </c>
      <c r="V29" s="126"/>
      <c r="W29" s="126"/>
      <c r="X29" s="127"/>
      <c r="Y29" s="1">
        <v>25</v>
      </c>
      <c r="AA29" s="23">
        <f t="shared" si="11"/>
        <v>4.6566128730773926E-10</v>
      </c>
    </row>
    <row r="30" spans="1:27" ht="17.25" customHeight="1">
      <c r="A30" s="5">
        <v>26</v>
      </c>
      <c r="B30" s="10" t="s">
        <v>65</v>
      </c>
      <c r="C30" s="16">
        <v>858976.7</v>
      </c>
      <c r="D30" s="30">
        <f>C30*D42</f>
        <v>858718.93495215767</v>
      </c>
      <c r="E30" s="43">
        <f t="shared" si="15"/>
        <v>858719</v>
      </c>
      <c r="F30" s="49">
        <v>794615.3</v>
      </c>
      <c r="G30" s="30">
        <f>F30*G42</f>
        <v>794748.66857965023</v>
      </c>
      <c r="H30" s="43">
        <f t="shared" si="12"/>
        <v>794749</v>
      </c>
      <c r="I30" s="58">
        <f t="shared" si="1"/>
        <v>92.507200719181341</v>
      </c>
      <c r="J30" s="67">
        <v>257537.5</v>
      </c>
      <c r="K30" s="43">
        <f t="shared" si="16"/>
        <v>257538</v>
      </c>
      <c r="L30" s="77">
        <v>132853.4</v>
      </c>
      <c r="M30" s="43">
        <f t="shared" si="17"/>
        <v>132853</v>
      </c>
      <c r="N30" s="87">
        <f t="shared" si="4"/>
        <v>51.586040867834782</v>
      </c>
      <c r="O30" s="49">
        <f t="shared" si="5"/>
        <v>1116514.2</v>
      </c>
      <c r="P30" s="95">
        <f t="shared" si="6"/>
        <v>2.8018803271326949</v>
      </c>
      <c r="Q30" s="16">
        <f t="shared" si="7"/>
        <v>927468.70000000007</v>
      </c>
      <c r="R30" s="95">
        <f t="shared" si="8"/>
        <v>2.2452102064692112</v>
      </c>
      <c r="S30" s="105">
        <f t="shared" si="9"/>
        <v>83.068240421841494</v>
      </c>
      <c r="T30" s="116">
        <f t="shared" si="10"/>
        <v>-189045.49999999988</v>
      </c>
      <c r="U30" s="124" t="s">
        <v>122</v>
      </c>
      <c r="V30" s="126"/>
      <c r="W30" s="126"/>
      <c r="X30" s="127"/>
      <c r="Y30" s="1">
        <v>26</v>
      </c>
      <c r="AA30" s="23">
        <f t="shared" si="11"/>
        <v>0</v>
      </c>
    </row>
    <row r="31" spans="1:27" ht="17.25" customHeight="1">
      <c r="A31" s="5">
        <v>27</v>
      </c>
      <c r="B31" s="10" t="s">
        <v>66</v>
      </c>
      <c r="C31" s="16">
        <v>410656.8</v>
      </c>
      <c r="D31" s="30">
        <f>C31*D42</f>
        <v>410533.56852038158</v>
      </c>
      <c r="E31" s="44">
        <f>ROUND(D31,0)-1</f>
        <v>410533</v>
      </c>
      <c r="F31" s="49">
        <v>443916.1</v>
      </c>
      <c r="G31" s="30">
        <f>F31*G42</f>
        <v>443990.60707246745</v>
      </c>
      <c r="H31" s="43">
        <f t="shared" si="12"/>
        <v>443991</v>
      </c>
      <c r="I31" s="58">
        <f t="shared" si="1"/>
        <v>108.09905010704803</v>
      </c>
      <c r="J31" s="67">
        <v>77822</v>
      </c>
      <c r="K31" s="43">
        <f t="shared" si="16"/>
        <v>77822</v>
      </c>
      <c r="L31" s="77">
        <v>65314.5</v>
      </c>
      <c r="M31" s="43">
        <f t="shared" si="17"/>
        <v>65315</v>
      </c>
      <c r="N31" s="87">
        <f t="shared" si="4"/>
        <v>83.928066613554009</v>
      </c>
      <c r="O31" s="49">
        <f t="shared" si="5"/>
        <v>488478.8</v>
      </c>
      <c r="P31" s="95">
        <f t="shared" si="6"/>
        <v>1.225832273285361</v>
      </c>
      <c r="Q31" s="16">
        <f t="shared" si="7"/>
        <v>509230.6</v>
      </c>
      <c r="R31" s="95">
        <f t="shared" si="8"/>
        <v>1.232742129806041</v>
      </c>
      <c r="S31" s="105">
        <f t="shared" si="9"/>
        <v>104.24824987287063</v>
      </c>
      <c r="T31" s="116">
        <f t="shared" si="10"/>
        <v>20751.799999999988</v>
      </c>
      <c r="U31" s="124" t="s">
        <v>144</v>
      </c>
      <c r="V31" s="126"/>
      <c r="W31" s="126"/>
      <c r="X31" s="127"/>
      <c r="Y31" s="1">
        <v>27</v>
      </c>
      <c r="AA31" s="23">
        <f t="shared" si="11"/>
        <v>0</v>
      </c>
    </row>
    <row r="32" spans="1:27" ht="17.25" customHeight="1">
      <c r="A32" s="5">
        <v>28</v>
      </c>
      <c r="B32" s="10" t="s">
        <v>49</v>
      </c>
      <c r="C32" s="16">
        <v>243107.4</v>
      </c>
      <c r="D32" s="30">
        <f>C32*D42</f>
        <v>243034.44739186545</v>
      </c>
      <c r="E32" s="43">
        <f t="shared" ref="E32:E38" si="18">ROUND(D32,0)</f>
        <v>243034</v>
      </c>
      <c r="F32" s="49">
        <v>307931.90000000002</v>
      </c>
      <c r="G32" s="30">
        <f>F32*G42</f>
        <v>307983.58342483715</v>
      </c>
      <c r="H32" s="44">
        <f>ROUND(G32,0)-1</f>
        <v>307983</v>
      </c>
      <c r="I32" s="58">
        <f t="shared" si="1"/>
        <v>126.66496371562528</v>
      </c>
      <c r="J32" s="67">
        <v>64919.199999999997</v>
      </c>
      <c r="K32" s="43">
        <f t="shared" si="16"/>
        <v>64919</v>
      </c>
      <c r="L32" s="77">
        <v>70699.199999999997</v>
      </c>
      <c r="M32" s="43">
        <f t="shared" si="17"/>
        <v>70699</v>
      </c>
      <c r="N32" s="87">
        <f t="shared" si="4"/>
        <v>108.90337527264661</v>
      </c>
      <c r="O32" s="49">
        <f t="shared" si="5"/>
        <v>308026.59999999998</v>
      </c>
      <c r="P32" s="95">
        <f t="shared" si="6"/>
        <v>0.77298942617440214</v>
      </c>
      <c r="Q32" s="16">
        <f t="shared" si="7"/>
        <v>378631.10000000003</v>
      </c>
      <c r="R32" s="95">
        <f t="shared" si="8"/>
        <v>0.91658770825006242</v>
      </c>
      <c r="S32" s="105">
        <f t="shared" si="9"/>
        <v>122.92155937182049</v>
      </c>
      <c r="T32" s="116">
        <f t="shared" si="10"/>
        <v>70604.500000000058</v>
      </c>
      <c r="U32" s="124" t="s">
        <v>145</v>
      </c>
      <c r="V32" s="126"/>
      <c r="W32" s="126"/>
      <c r="X32" s="127"/>
      <c r="Y32" s="1">
        <v>28</v>
      </c>
      <c r="AA32" s="23">
        <f t="shared" si="11"/>
        <v>0</v>
      </c>
    </row>
    <row r="33" spans="1:27" ht="17.25" customHeight="1">
      <c r="A33" s="5">
        <v>29</v>
      </c>
      <c r="B33" s="10" t="s">
        <v>64</v>
      </c>
      <c r="C33" s="16">
        <v>466168.6</v>
      </c>
      <c r="D33" s="30">
        <f>C33*D42</f>
        <v>466028.71032489988</v>
      </c>
      <c r="E33" s="43">
        <f t="shared" si="18"/>
        <v>466029</v>
      </c>
      <c r="F33" s="49">
        <v>574344.5</v>
      </c>
      <c r="G33" s="30">
        <f>F33*G42</f>
        <v>574440.89823219483</v>
      </c>
      <c r="H33" s="43">
        <f t="shared" ref="H33:H38" si="19">ROUND(G33,0)</f>
        <v>574441</v>
      </c>
      <c r="I33" s="58">
        <f t="shared" si="1"/>
        <v>123.2053167030126</v>
      </c>
      <c r="J33" s="67">
        <v>227978.4</v>
      </c>
      <c r="K33" s="43">
        <f t="shared" si="16"/>
        <v>227978</v>
      </c>
      <c r="L33" s="77">
        <v>237936.1</v>
      </c>
      <c r="M33" s="43">
        <f t="shared" si="17"/>
        <v>237936</v>
      </c>
      <c r="N33" s="87">
        <f t="shared" si="4"/>
        <v>104.36782607475095</v>
      </c>
      <c r="O33" s="49">
        <f t="shared" si="5"/>
        <v>694147</v>
      </c>
      <c r="P33" s="95">
        <f t="shared" si="6"/>
        <v>1.7419544000767557</v>
      </c>
      <c r="Q33" s="16">
        <f t="shared" si="7"/>
        <v>812280.6</v>
      </c>
      <c r="R33" s="95">
        <f t="shared" si="8"/>
        <v>1.9663636019597581</v>
      </c>
      <c r="S33" s="105">
        <f t="shared" si="9"/>
        <v>117.01852777581693</v>
      </c>
      <c r="T33" s="116">
        <f t="shared" si="10"/>
        <v>118133.59999999998</v>
      </c>
      <c r="U33" s="124" t="s">
        <v>104</v>
      </c>
      <c r="V33" s="126"/>
      <c r="W33" s="126"/>
      <c r="X33" s="127"/>
      <c r="Y33" s="1">
        <v>29</v>
      </c>
      <c r="AA33" s="23">
        <f t="shared" si="11"/>
        <v>0</v>
      </c>
    </row>
    <row r="34" spans="1:27" ht="17.25" customHeight="1">
      <c r="A34" s="5">
        <v>30</v>
      </c>
      <c r="B34" s="10" t="s">
        <v>68</v>
      </c>
      <c r="C34" s="16">
        <v>751376.1</v>
      </c>
      <c r="D34" s="30">
        <f>C34*D42</f>
        <v>751150.62415605213</v>
      </c>
      <c r="E34" s="43">
        <f t="shared" si="18"/>
        <v>751151</v>
      </c>
      <c r="F34" s="49">
        <v>769677.9</v>
      </c>
      <c r="G34" s="30">
        <f>F34*G42</f>
        <v>769807.08307552245</v>
      </c>
      <c r="H34" s="43">
        <f t="shared" si="19"/>
        <v>769807</v>
      </c>
      <c r="I34" s="58">
        <f t="shared" si="1"/>
        <v>102.43577084764874</v>
      </c>
      <c r="J34" s="67">
        <v>248825.9</v>
      </c>
      <c r="K34" s="43">
        <f t="shared" si="16"/>
        <v>248826</v>
      </c>
      <c r="L34" s="77">
        <v>216216.8</v>
      </c>
      <c r="M34" s="43">
        <f t="shared" si="17"/>
        <v>216217</v>
      </c>
      <c r="N34" s="87">
        <f t="shared" si="4"/>
        <v>86.894812798828411</v>
      </c>
      <c r="O34" s="49">
        <f t="shared" si="5"/>
        <v>1000202</v>
      </c>
      <c r="P34" s="95">
        <f t="shared" si="6"/>
        <v>2.5099961173434031</v>
      </c>
      <c r="Q34" s="16">
        <f t="shared" si="7"/>
        <v>985894.7</v>
      </c>
      <c r="R34" s="95">
        <f t="shared" si="8"/>
        <v>2.3866474878816941</v>
      </c>
      <c r="S34" s="105">
        <f t="shared" si="9"/>
        <v>98.569558949092283</v>
      </c>
      <c r="T34" s="116">
        <f t="shared" si="10"/>
        <v>-14307.300000000047</v>
      </c>
      <c r="U34" s="124" t="s">
        <v>146</v>
      </c>
      <c r="V34" s="126"/>
      <c r="W34" s="126"/>
      <c r="X34" s="127"/>
      <c r="Y34" s="1">
        <v>30</v>
      </c>
      <c r="AA34" s="23">
        <f t="shared" si="11"/>
        <v>0</v>
      </c>
    </row>
    <row r="35" spans="1:27" ht="17.25" customHeight="1">
      <c r="A35" s="5">
        <v>31</v>
      </c>
      <c r="B35" s="10" t="s">
        <v>70</v>
      </c>
      <c r="C35" s="16">
        <v>234802.5</v>
      </c>
      <c r="D35" s="30">
        <f>C35*D42</f>
        <v>234732.03955835357</v>
      </c>
      <c r="E35" s="43">
        <f t="shared" si="18"/>
        <v>234732</v>
      </c>
      <c r="F35" s="49">
        <v>351432.4</v>
      </c>
      <c r="G35" s="30">
        <f>F35*G42</f>
        <v>351491.3845677916</v>
      </c>
      <c r="H35" s="43">
        <f t="shared" si="19"/>
        <v>351491</v>
      </c>
      <c r="I35" s="58">
        <f t="shared" si="1"/>
        <v>149.67148986914535</v>
      </c>
      <c r="J35" s="67">
        <v>119756.7</v>
      </c>
      <c r="K35" s="43">
        <f t="shared" si="16"/>
        <v>119757</v>
      </c>
      <c r="L35" s="77">
        <v>132342.20000000001</v>
      </c>
      <c r="M35" s="43">
        <f t="shared" si="17"/>
        <v>132342</v>
      </c>
      <c r="N35" s="87">
        <f t="shared" si="4"/>
        <v>110.50922411856708</v>
      </c>
      <c r="O35" s="49">
        <f t="shared" si="5"/>
        <v>354559.2</v>
      </c>
      <c r="P35" s="95">
        <f t="shared" si="6"/>
        <v>0.88976248334674701</v>
      </c>
      <c r="Q35" s="16">
        <f t="shared" si="7"/>
        <v>483774.60000000003</v>
      </c>
      <c r="R35" s="95">
        <f t="shared" si="8"/>
        <v>1.1711184103038303</v>
      </c>
      <c r="S35" s="105">
        <f t="shared" si="9"/>
        <v>136.44395632661625</v>
      </c>
      <c r="T35" s="116">
        <f t="shared" si="10"/>
        <v>129215.40000000002</v>
      </c>
      <c r="U35" s="124" t="s">
        <v>75</v>
      </c>
      <c r="V35" s="126"/>
      <c r="W35" s="126"/>
      <c r="X35" s="127"/>
      <c r="Y35" s="1">
        <v>31</v>
      </c>
      <c r="AA35" s="23">
        <f t="shared" si="11"/>
        <v>0</v>
      </c>
    </row>
    <row r="36" spans="1:27" ht="17.25" customHeight="1">
      <c r="A36" s="5">
        <v>32</v>
      </c>
      <c r="B36" s="10" t="s">
        <v>62</v>
      </c>
      <c r="C36" s="16">
        <v>147401.60000000001</v>
      </c>
      <c r="D36" s="30">
        <f>C36*D42</f>
        <v>147357.36715820577</v>
      </c>
      <c r="E36" s="43">
        <f t="shared" si="18"/>
        <v>147357</v>
      </c>
      <c r="F36" s="49">
        <v>163806.70000000001</v>
      </c>
      <c r="G36" s="30">
        <f>F36*G42</f>
        <v>163834.19338820459</v>
      </c>
      <c r="H36" s="43">
        <f t="shared" si="19"/>
        <v>163834</v>
      </c>
      <c r="I36" s="58">
        <f t="shared" si="1"/>
        <v>111.12952640948266</v>
      </c>
      <c r="J36" s="67">
        <v>115970.1</v>
      </c>
      <c r="K36" s="43">
        <f t="shared" si="16"/>
        <v>115970</v>
      </c>
      <c r="L36" s="77">
        <v>103160</v>
      </c>
      <c r="M36" s="42">
        <f t="shared" si="17"/>
        <v>103160</v>
      </c>
      <c r="N36" s="87">
        <f t="shared" si="4"/>
        <v>88.953963133600809</v>
      </c>
      <c r="O36" s="49">
        <f t="shared" si="5"/>
        <v>263371.7</v>
      </c>
      <c r="P36" s="95">
        <f t="shared" si="6"/>
        <v>0.66092843687388303</v>
      </c>
      <c r="Q36" s="16">
        <f t="shared" si="7"/>
        <v>266966.7</v>
      </c>
      <c r="R36" s="95">
        <f t="shared" si="8"/>
        <v>0.64627125381956707</v>
      </c>
      <c r="S36" s="105">
        <f t="shared" si="9"/>
        <v>101.36499099941261</v>
      </c>
      <c r="T36" s="116">
        <f t="shared" si="10"/>
        <v>3595</v>
      </c>
      <c r="U36" s="124" t="s">
        <v>147</v>
      </c>
      <c r="V36" s="126"/>
      <c r="W36" s="126"/>
      <c r="X36" s="127"/>
      <c r="Y36" s="1">
        <v>32</v>
      </c>
      <c r="AA36" s="23">
        <f t="shared" si="11"/>
        <v>0</v>
      </c>
    </row>
    <row r="37" spans="1:27" ht="17.25" customHeight="1">
      <c r="A37" s="5">
        <v>33</v>
      </c>
      <c r="B37" s="10" t="s">
        <v>35</v>
      </c>
      <c r="C37" s="16">
        <v>1753591.3</v>
      </c>
      <c r="D37" s="30">
        <f>C37*D42</f>
        <v>1753065.0755455529</v>
      </c>
      <c r="E37" s="43">
        <f t="shared" si="18"/>
        <v>1753065</v>
      </c>
      <c r="F37" s="49">
        <v>1944856.5</v>
      </c>
      <c r="G37" s="30">
        <f>F37*G42</f>
        <v>1945182.9255659671</v>
      </c>
      <c r="H37" s="43">
        <f t="shared" si="19"/>
        <v>1945183</v>
      </c>
      <c r="I37" s="58">
        <f t="shared" si="1"/>
        <v>110.90705684956352</v>
      </c>
      <c r="J37" s="67">
        <v>640277</v>
      </c>
      <c r="K37" s="43">
        <f t="shared" si="16"/>
        <v>640277</v>
      </c>
      <c r="L37" s="77">
        <v>589703.1</v>
      </c>
      <c r="M37" s="43">
        <f t="shared" si="17"/>
        <v>589703</v>
      </c>
      <c r="N37" s="87">
        <f t="shared" si="4"/>
        <v>92.101246804117594</v>
      </c>
      <c r="O37" s="49">
        <f t="shared" si="5"/>
        <v>2393868.2999999998</v>
      </c>
      <c r="P37" s="95">
        <f t="shared" si="6"/>
        <v>6.0073866463288939</v>
      </c>
      <c r="Q37" s="16">
        <f t="shared" si="7"/>
        <v>2534559.6</v>
      </c>
      <c r="R37" s="95">
        <f t="shared" si="8"/>
        <v>6.1356454215916081</v>
      </c>
      <c r="S37" s="105">
        <f t="shared" si="9"/>
        <v>105.87715289099238</v>
      </c>
      <c r="T37" s="116">
        <f t="shared" si="10"/>
        <v>140691.30000000028</v>
      </c>
      <c r="U37" s="124" t="s">
        <v>148</v>
      </c>
      <c r="V37" s="126"/>
      <c r="W37" s="126"/>
      <c r="X37" s="127"/>
      <c r="Y37" s="1">
        <v>33</v>
      </c>
      <c r="AA37" s="23">
        <f t="shared" si="11"/>
        <v>-2.3283064365386963E-10</v>
      </c>
    </row>
    <row r="38" spans="1:27" ht="17.25" customHeight="1">
      <c r="A38" s="5">
        <v>34</v>
      </c>
      <c r="B38" s="11" t="s">
        <v>25</v>
      </c>
      <c r="C38" s="17">
        <v>180349.3</v>
      </c>
      <c r="D38" s="26">
        <f>C38*D42</f>
        <v>180295.18008505605</v>
      </c>
      <c r="E38" s="36">
        <f t="shared" si="18"/>
        <v>180295</v>
      </c>
      <c r="F38" s="50">
        <v>183761.5</v>
      </c>
      <c r="G38" s="26">
        <f>F38*G42</f>
        <v>183792.34261056816</v>
      </c>
      <c r="H38" s="36">
        <f t="shared" si="19"/>
        <v>183792</v>
      </c>
      <c r="I38" s="59">
        <f t="shared" si="1"/>
        <v>101.891995144977</v>
      </c>
      <c r="J38" s="68">
        <v>51728.800000000003</v>
      </c>
      <c r="K38" s="36">
        <f t="shared" si="16"/>
        <v>51729</v>
      </c>
      <c r="L38" s="78">
        <v>42918.1</v>
      </c>
      <c r="M38" s="36">
        <f t="shared" si="17"/>
        <v>42918</v>
      </c>
      <c r="N38" s="88">
        <f t="shared" si="4"/>
        <v>82.967515194630451</v>
      </c>
      <c r="O38" s="50">
        <f t="shared" si="5"/>
        <v>232078.09999999998</v>
      </c>
      <c r="P38" s="96">
        <f t="shared" si="6"/>
        <v>0.58239748562833704</v>
      </c>
      <c r="Q38" s="17">
        <f t="shared" si="7"/>
        <v>226679.6</v>
      </c>
      <c r="R38" s="96">
        <f t="shared" si="8"/>
        <v>0.54874450374266881</v>
      </c>
      <c r="S38" s="106">
        <f t="shared" si="9"/>
        <v>97.67384341736684</v>
      </c>
      <c r="T38" s="117">
        <f t="shared" si="10"/>
        <v>-5398.4999999999709</v>
      </c>
      <c r="U38" s="124" t="s">
        <v>149</v>
      </c>
      <c r="V38" s="126"/>
      <c r="W38" s="126"/>
      <c r="X38" s="127"/>
      <c r="Y38" s="1">
        <v>34</v>
      </c>
      <c r="AA38" s="23">
        <f t="shared" si="11"/>
        <v>-2.9103830456733704E-11</v>
      </c>
    </row>
    <row r="39" spans="1:27" ht="17.25" customHeight="1">
      <c r="B39" s="8" t="s">
        <v>23</v>
      </c>
      <c r="C39" s="21">
        <f>+SUM(C5:C38)</f>
        <v>30952347.300000004</v>
      </c>
      <c r="D39" s="31">
        <v>30943059</v>
      </c>
      <c r="E39" s="45">
        <f>SUM(E5:E38)</f>
        <v>30943059</v>
      </c>
      <c r="F39" s="21">
        <f>+SUM(F5:F38)</f>
        <v>33852986.099999994</v>
      </c>
      <c r="G39" s="162">
        <v>33858668</v>
      </c>
      <c r="H39" s="45">
        <f>SUM(H5:H38)</f>
        <v>33858668</v>
      </c>
      <c r="I39" s="63">
        <f>ROUND(F39/C39*100,2)</f>
        <v>109.37</v>
      </c>
      <c r="J39" s="72">
        <f>+SUM(J5:J38)</f>
        <v>8896399.5999999996</v>
      </c>
      <c r="K39" s="45">
        <f>SUM(K5:K38)</f>
        <v>8896400</v>
      </c>
      <c r="L39" s="82">
        <f>+SUM(L5:L38)</f>
        <v>7455782.9999999991</v>
      </c>
      <c r="M39" s="45">
        <f>SUM(M5:M38)</f>
        <v>7455783</v>
      </c>
      <c r="N39" s="92">
        <f>ROUND(L39/J39*100,2)</f>
        <v>83.81</v>
      </c>
      <c r="O39" s="21">
        <f>+SUM(O5:O38)</f>
        <v>39848746.900000013</v>
      </c>
      <c r="P39" s="100">
        <f>ROUND(O39/$O$39*100,2)</f>
        <v>100</v>
      </c>
      <c r="Q39" s="74">
        <f>+SUM(Q5:Q38)</f>
        <v>41308769.100000016</v>
      </c>
      <c r="R39" s="100">
        <f>ROUND(Q39/$Q$39*100,2)</f>
        <v>100</v>
      </c>
      <c r="S39" s="110">
        <f>ROUND(Q39/O39*100,2)</f>
        <v>103.66</v>
      </c>
      <c r="T39" s="121">
        <f>+SUM(T5:T38)</f>
        <v>1460022.1999999997</v>
      </c>
      <c r="U39" s="124"/>
      <c r="AA39" s="23">
        <f t="shared" si="11"/>
        <v>-1.1641532182693481E-8</v>
      </c>
    </row>
    <row r="40" spans="1:27" ht="17.25" customHeight="1">
      <c r="B40" s="12" t="s">
        <v>26</v>
      </c>
      <c r="C40" s="22">
        <f t="shared" ref="C40:H40" si="20">+SUM(C8:C26)</f>
        <v>17965185.899999999</v>
      </c>
      <c r="D40" s="32">
        <f t="shared" si="20"/>
        <v>17959794.837584674</v>
      </c>
      <c r="E40" s="46">
        <f t="shared" si="20"/>
        <v>17959795</v>
      </c>
      <c r="F40" s="22">
        <f t="shared" si="20"/>
        <v>19777002.600000001</v>
      </c>
      <c r="G40" s="55">
        <f t="shared" si="20"/>
        <v>19780321.980770167</v>
      </c>
      <c r="H40" s="46">
        <f t="shared" si="20"/>
        <v>19780322</v>
      </c>
      <c r="I40" s="64">
        <f>ROUND(F40/C40*100,2)</f>
        <v>110.09</v>
      </c>
      <c r="J40" s="73">
        <f>+SUM(J8:J26)</f>
        <v>4834236.3999999994</v>
      </c>
      <c r="K40" s="46">
        <f>+SUM(K8:K26)</f>
        <v>4834236</v>
      </c>
      <c r="L40" s="83">
        <f>+SUM(L8:L26)</f>
        <v>3936805.3000000003</v>
      </c>
      <c r="M40" s="46">
        <f>+SUM(M8:M26)</f>
        <v>3936805</v>
      </c>
      <c r="N40" s="93">
        <f>ROUND(L40/J40*100,2)</f>
        <v>81.44</v>
      </c>
      <c r="O40" s="22">
        <f>+SUM(O8:O26)</f>
        <v>22799422.300000001</v>
      </c>
      <c r="P40" s="101">
        <f>ROUND(O40/$O$39*100,2)</f>
        <v>57.21</v>
      </c>
      <c r="Q40" s="73">
        <f>+SUM(Q8:Q26)</f>
        <v>23713807.899999999</v>
      </c>
      <c r="R40" s="101">
        <f>ROUND(Q40/$Q$39*100,2)</f>
        <v>57.41</v>
      </c>
      <c r="S40" s="111">
        <f>ROUND(Q40/O40*100,2)</f>
        <v>104.01</v>
      </c>
      <c r="T40" s="122">
        <f>+SUM(T8:T26)</f>
        <v>914385.59999999963</v>
      </c>
      <c r="U40" s="124"/>
      <c r="AA40" s="23">
        <f t="shared" si="11"/>
        <v>5.5879354476928711E-9</v>
      </c>
    </row>
    <row r="41" spans="1:27" ht="17.25" customHeight="1">
      <c r="B41" s="8" t="s">
        <v>29</v>
      </c>
      <c r="C41" s="21">
        <f t="shared" ref="C41:H41" si="21">+SUM(C27:C38)+SUM(C5:C7)</f>
        <v>12987161.4</v>
      </c>
      <c r="D41" s="33">
        <f t="shared" si="21"/>
        <v>12983264.162415318</v>
      </c>
      <c r="E41" s="47">
        <f t="shared" si="21"/>
        <v>12983264</v>
      </c>
      <c r="F41" s="21">
        <f t="shared" si="21"/>
        <v>14075983.5</v>
      </c>
      <c r="G41" s="56">
        <f t="shared" si="21"/>
        <v>14078346.019229842</v>
      </c>
      <c r="H41" s="47">
        <f t="shared" si="21"/>
        <v>14078346</v>
      </c>
      <c r="I41" s="63">
        <f>ROUND(F41/C41*100,2)</f>
        <v>108.38</v>
      </c>
      <c r="J41" s="74">
        <f>+SUM(J27:J38)+SUM(J5:J7)</f>
        <v>4062163.2</v>
      </c>
      <c r="K41" s="47">
        <f>+SUM(K27:K38)+SUM(K5:K7)</f>
        <v>4062164</v>
      </c>
      <c r="L41" s="84">
        <f>+SUM(L27:L38)+SUM(L5:L7)</f>
        <v>3518977.7</v>
      </c>
      <c r="M41" s="47">
        <f>+SUM(M27:M38)+SUM(M5:M7)</f>
        <v>3518978</v>
      </c>
      <c r="N41" s="92">
        <f>ROUND(L41/J41*100,2)</f>
        <v>86.63</v>
      </c>
      <c r="O41" s="21">
        <f>+SUM(O27:O38)+SUM(O5:O7)</f>
        <v>17049324.599999998</v>
      </c>
      <c r="P41" s="100">
        <f>ROUND(O41/$O$39*100,2)</f>
        <v>42.79</v>
      </c>
      <c r="Q41" s="74">
        <f>+SUM(Q27:Q38)+SUM(Q5:Q7)</f>
        <v>17594961.199999996</v>
      </c>
      <c r="R41" s="100">
        <f>ROUND(Q41/$Q$39*100,2)</f>
        <v>42.59</v>
      </c>
      <c r="S41" s="110">
        <f>ROUND(Q41/O41*100,2)</f>
        <v>103.2</v>
      </c>
      <c r="T41" s="121">
        <f>+SUM(T27:T38)+SUM(T5:T7)</f>
        <v>545636.60000000056</v>
      </c>
      <c r="U41" s="124"/>
      <c r="AA41" s="23">
        <f t="shared" si="11"/>
        <v>-9.3132257461547852E-10</v>
      </c>
    </row>
    <row r="42" spans="1:27">
      <c r="C42" s="1" t="s">
        <v>91</v>
      </c>
      <c r="D42" s="1">
        <f>D39/C39</f>
        <v>0.99969991613527787</v>
      </c>
      <c r="F42" s="1" t="s">
        <v>91</v>
      </c>
      <c r="G42" s="1">
        <f>G39/F39</f>
        <v>1.000167840437568</v>
      </c>
      <c r="I42" s="5"/>
      <c r="J42" s="1" t="s">
        <v>91</v>
      </c>
      <c r="N42" s="5"/>
      <c r="R42" s="5"/>
      <c r="S42" s="5"/>
    </row>
    <row r="43" spans="1:27">
      <c r="D43" s="23">
        <f>SUM(D5:D38)</f>
        <v>30943058.999999989</v>
      </c>
      <c r="E43" s="23"/>
      <c r="G43" s="23">
        <f>SUM(G5:G38)</f>
        <v>33858668.000000015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0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view="pageBreakPreview" topLeftCell="B31" zoomScaleSheetLayoutView="100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3" t="s">
        <v>154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152</v>
      </c>
      <c r="D4" s="151" t="s">
        <v>153</v>
      </c>
      <c r="E4" s="153" t="s">
        <v>101</v>
      </c>
      <c r="F4" s="141" t="s">
        <v>152</v>
      </c>
      <c r="G4" s="151" t="s">
        <v>153</v>
      </c>
      <c r="H4" s="153" t="s">
        <v>101</v>
      </c>
      <c r="I4" s="151" t="s">
        <v>47</v>
      </c>
      <c r="J4" s="157" t="s">
        <v>18</v>
      </c>
      <c r="K4" s="157" t="s">
        <v>52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1" t="s">
        <v>22</v>
      </c>
      <c r="C5" s="142">
        <f>'【調整作業用】全法人（業種別）(27)'!E5</f>
        <v>81662</v>
      </c>
      <c r="D5" s="152">
        <f>'【調整作業用】全法人（業種別）(27)'!H5</f>
        <v>82879</v>
      </c>
      <c r="E5" s="155">
        <f t="shared" ref="E5:E41" si="0">D5/C5*100</f>
        <v>101.49028924101786</v>
      </c>
      <c r="F5" s="142">
        <f>'【調整作業用】全法人（業種別）(27)'!K5</f>
        <v>45482</v>
      </c>
      <c r="G5" s="152">
        <f>'【調整作業用】全法人（業種別）(27)'!M5</f>
        <v>43555</v>
      </c>
      <c r="H5" s="155">
        <f t="shared" ref="H5:H41" si="1">G5/F5*100</f>
        <v>95.763159051932632</v>
      </c>
      <c r="I5" s="142">
        <f t="shared" ref="I5:I41" si="2">C5+F5</f>
        <v>127144</v>
      </c>
      <c r="J5" s="177">
        <f t="shared" ref="J5:J38" si="3">+I5/$I$39*100</f>
        <v>0.31914087990000067</v>
      </c>
      <c r="K5" s="152">
        <f t="shared" ref="K5:K41" si="4">D5+G5</f>
        <v>126434</v>
      </c>
      <c r="L5" s="177">
        <f t="shared" ref="L5:L38" si="5">+K5/$K$39*100</f>
        <v>0.30602851288039623</v>
      </c>
      <c r="M5" s="155">
        <f t="shared" ref="M5:M38" si="6">+K5/I5*100</f>
        <v>99.441578053230984</v>
      </c>
      <c r="N5" s="115">
        <f t="shared" ref="N5:N38" si="7">+K5-I5</f>
        <v>-710</v>
      </c>
      <c r="O5" s="124" t="str">
        <f>'【調整作業用】全法人（業種別）(26)'!U5</f>
        <v>タキイ種苗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2" t="s">
        <v>33</v>
      </c>
      <c r="C6" s="148">
        <f>'【調整作業用】全法人（業種別）(27)'!E6</f>
        <v>24843</v>
      </c>
      <c r="D6" s="16">
        <f>'【調整作業用】全法人（業種別）(27)'!H6</f>
        <v>33709</v>
      </c>
      <c r="E6" s="105">
        <f t="shared" si="0"/>
        <v>135.68812140240712</v>
      </c>
      <c r="F6" s="148">
        <f>'【調整作業用】全法人（業種別）(27)'!K6</f>
        <v>9210</v>
      </c>
      <c r="G6" s="16">
        <f>'【調整作業用】全法人（業種別）(27)'!M6</f>
        <v>8630</v>
      </c>
      <c r="H6" s="105">
        <f t="shared" si="1"/>
        <v>93.702497285559176</v>
      </c>
      <c r="I6" s="148">
        <f t="shared" si="2"/>
        <v>34053</v>
      </c>
      <c r="J6" s="95">
        <f t="shared" si="3"/>
        <v>8.5475558290086212E-2</v>
      </c>
      <c r="K6" s="16">
        <f t="shared" si="4"/>
        <v>42339</v>
      </c>
      <c r="L6" s="95">
        <f t="shared" si="5"/>
        <v>0.10247988046603838</v>
      </c>
      <c r="M6" s="105">
        <f t="shared" si="6"/>
        <v>124.33265791560216</v>
      </c>
      <c r="N6" s="116">
        <f t="shared" si="7"/>
        <v>8286</v>
      </c>
      <c r="O6" s="124" t="str">
        <f>'【調整作業用】全法人（業種別）(26)'!U6</f>
        <v>高島鉱建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3" t="s">
        <v>27</v>
      </c>
      <c r="C7" s="168">
        <f>'【調整作業用】全法人（業種別）(27)'!E7</f>
        <v>1420900</v>
      </c>
      <c r="D7" s="171">
        <f>'【調整作業用】全法人（業種別）(27)'!H7</f>
        <v>1887805</v>
      </c>
      <c r="E7" s="174">
        <f t="shared" si="0"/>
        <v>132.85980716447324</v>
      </c>
      <c r="F7" s="168">
        <f>'【調整作業用】全法人（業種別）(27)'!K7</f>
        <v>511591</v>
      </c>
      <c r="G7" s="171">
        <f>'【調整作業用】全法人（業種別）(27)'!M7</f>
        <v>528566</v>
      </c>
      <c r="H7" s="174">
        <f t="shared" si="1"/>
        <v>103.31808026333536</v>
      </c>
      <c r="I7" s="168">
        <f t="shared" si="2"/>
        <v>1932491</v>
      </c>
      <c r="J7" s="178">
        <f t="shared" si="3"/>
        <v>4.8506958892187768</v>
      </c>
      <c r="K7" s="171">
        <f t="shared" si="4"/>
        <v>2416371</v>
      </c>
      <c r="L7" s="178">
        <f t="shared" si="5"/>
        <v>5.8487307504098265</v>
      </c>
      <c r="M7" s="174">
        <f t="shared" si="6"/>
        <v>125.03918517602411</v>
      </c>
      <c r="N7" s="117">
        <f t="shared" si="7"/>
        <v>483880</v>
      </c>
      <c r="O7" s="124" t="str">
        <f>'【調整作業用】全法人（業種別）(26)'!U7</f>
        <v>積水ハウス、昭建、一条工務店、材光工務店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65" t="s">
        <v>34</v>
      </c>
      <c r="C8" s="169">
        <f>'【調整作業用】全法人（業種別）(27)'!E8</f>
        <v>1590569</v>
      </c>
      <c r="D8" s="172">
        <f>'【調整作業用】全法人（業種別）(27)'!H8</f>
        <v>1940280</v>
      </c>
      <c r="E8" s="175">
        <f t="shared" si="0"/>
        <v>121.98653437857774</v>
      </c>
      <c r="F8" s="169">
        <f>'【調整作業用】全法人（業種別）(27)'!K8</f>
        <v>527542</v>
      </c>
      <c r="G8" s="172">
        <f>'【調整作業用】全法人（業種別）(27)'!M8</f>
        <v>367535</v>
      </c>
      <c r="H8" s="175">
        <f t="shared" si="1"/>
        <v>69.6693343847504</v>
      </c>
      <c r="I8" s="169">
        <f t="shared" si="2"/>
        <v>2118111</v>
      </c>
      <c r="J8" s="179">
        <f t="shared" si="3"/>
        <v>5.3166158707125017</v>
      </c>
      <c r="K8" s="172">
        <f t="shared" si="4"/>
        <v>2307815</v>
      </c>
      <c r="L8" s="179">
        <f t="shared" si="5"/>
        <v>5.5859752317657563</v>
      </c>
      <c r="M8" s="175">
        <f t="shared" si="6"/>
        <v>108.95628227226996</v>
      </c>
      <c r="N8" s="118">
        <f t="shared" si="7"/>
        <v>189704</v>
      </c>
      <c r="O8" s="124" t="str">
        <f>'【調整作業用】全法人（業種別）(26)'!U8</f>
        <v>日本コカコーラ、麒麟麦酒、日清食品、天一食品商事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66" t="s">
        <v>36</v>
      </c>
      <c r="C9" s="146">
        <f>'【調整作業用】全法人（業種別）(27)'!E9</f>
        <v>428244</v>
      </c>
      <c r="D9" s="19">
        <f>'【調整作業用】全法人（業種別）(27)'!H9</f>
        <v>431404</v>
      </c>
      <c r="E9" s="108">
        <f t="shared" si="0"/>
        <v>100.73789708670758</v>
      </c>
      <c r="F9" s="146">
        <f>'【調整作業用】全法人（業種別）(27)'!K9</f>
        <v>106330</v>
      </c>
      <c r="G9" s="19">
        <f>'【調整作業用】全法人（業種別）(27)'!M9</f>
        <v>90771</v>
      </c>
      <c r="H9" s="108">
        <f t="shared" si="1"/>
        <v>85.367252891940183</v>
      </c>
      <c r="I9" s="146">
        <f t="shared" si="2"/>
        <v>534574</v>
      </c>
      <c r="J9" s="98">
        <f t="shared" si="3"/>
        <v>1.3418204298406762</v>
      </c>
      <c r="K9" s="19">
        <f t="shared" si="4"/>
        <v>522175</v>
      </c>
      <c r="L9" s="98">
        <f t="shared" si="5"/>
        <v>1.2639040029843311</v>
      </c>
      <c r="M9" s="108">
        <f t="shared" si="6"/>
        <v>97.680583043694597</v>
      </c>
      <c r="N9" s="119">
        <f t="shared" si="7"/>
        <v>-12399</v>
      </c>
      <c r="O9" s="124" t="str">
        <f>'【調整作業用】全法人（業種別）(26)'!U9</f>
        <v>日本バイリーン、ＪＮＣファイバーズ、綾羽、ダイニック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66" t="s">
        <v>37</v>
      </c>
      <c r="C10" s="146">
        <f>'【調整作業用】全法人（業種別）(27)'!E10</f>
        <v>120412</v>
      </c>
      <c r="D10" s="19">
        <f>'【調整作業用】全法人（業種別）(27)'!H10</f>
        <v>76496</v>
      </c>
      <c r="E10" s="108">
        <f t="shared" si="0"/>
        <v>63.528551971564298</v>
      </c>
      <c r="F10" s="146">
        <f>'【調整作業用】全法人（業種別）(27)'!K10</f>
        <v>39256</v>
      </c>
      <c r="G10" s="19">
        <f>'【調整作業用】全法人（業種別）(27)'!M10</f>
        <v>25749</v>
      </c>
      <c r="H10" s="108">
        <f t="shared" si="1"/>
        <v>65.592520888526593</v>
      </c>
      <c r="I10" s="146">
        <f t="shared" si="2"/>
        <v>159668</v>
      </c>
      <c r="J10" s="98">
        <f t="shared" si="3"/>
        <v>0.40077853466835478</v>
      </c>
      <c r="K10" s="19">
        <f t="shared" si="4"/>
        <v>102245</v>
      </c>
      <c r="L10" s="98">
        <f t="shared" si="5"/>
        <v>0.24747999192824807</v>
      </c>
      <c r="M10" s="108">
        <f t="shared" si="6"/>
        <v>64.035999699376205</v>
      </c>
      <c r="N10" s="119">
        <f t="shared" si="7"/>
        <v>-57423</v>
      </c>
      <c r="O10" s="124" t="str">
        <f>'【調整作業用】全法人（業種別）(26)'!U10</f>
        <v>トーア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66" t="s">
        <v>41</v>
      </c>
      <c r="C11" s="146">
        <f>'【調整作業用】全法人（業種別）(27)'!E11</f>
        <v>127823</v>
      </c>
      <c r="D11" s="19">
        <f>'【調整作業用】全法人（業種別）(27)'!H11</f>
        <v>214188</v>
      </c>
      <c r="E11" s="108">
        <f t="shared" si="0"/>
        <v>167.56608748034392</v>
      </c>
      <c r="F11" s="146">
        <f>'【調整作業用】全法人（業種別）(27)'!K11</f>
        <v>31798</v>
      </c>
      <c r="G11" s="19">
        <f>'【調整作業用】全法人（業種別）(27)'!M11</f>
        <v>42514</v>
      </c>
      <c r="H11" s="108">
        <f t="shared" si="1"/>
        <v>133.70023271903892</v>
      </c>
      <c r="I11" s="146">
        <f t="shared" si="2"/>
        <v>159621</v>
      </c>
      <c r="J11" s="98">
        <f t="shared" si="3"/>
        <v>0.40066056117880516</v>
      </c>
      <c r="K11" s="19">
        <f t="shared" si="4"/>
        <v>256702</v>
      </c>
      <c r="L11" s="98">
        <f t="shared" si="5"/>
        <v>0.62133707162174323</v>
      </c>
      <c r="M11" s="108">
        <f t="shared" si="6"/>
        <v>160.81969164458309</v>
      </c>
      <c r="N11" s="119">
        <f t="shared" si="7"/>
        <v>97081</v>
      </c>
      <c r="O11" s="124" t="str">
        <f>'【調整作業用】全法人（業種別）(26)'!U11</f>
        <v>大津板紙、山田ダンボール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66" t="s">
        <v>44</v>
      </c>
      <c r="C12" s="146">
        <f>'【調整作業用】全法人（業種別）(27)'!E12</f>
        <v>124505</v>
      </c>
      <c r="D12" s="19">
        <f>'【調整作業用】全法人（業種別）(27)'!H12</f>
        <v>89286</v>
      </c>
      <c r="E12" s="108">
        <f t="shared" si="0"/>
        <v>71.712782619171918</v>
      </c>
      <c r="F12" s="146">
        <f>'【調整作業用】全法人（業種別）(27)'!K12</f>
        <v>33653</v>
      </c>
      <c r="G12" s="19">
        <f>'【調整作業用】全法人（業種別）(27)'!M12</f>
        <v>14310</v>
      </c>
      <c r="H12" s="108">
        <f t="shared" si="1"/>
        <v>42.522211987044244</v>
      </c>
      <c r="I12" s="146">
        <f t="shared" si="2"/>
        <v>158158</v>
      </c>
      <c r="J12" s="98">
        <f t="shared" si="3"/>
        <v>0.39698832255729177</v>
      </c>
      <c r="K12" s="19">
        <f t="shared" si="4"/>
        <v>103596</v>
      </c>
      <c r="L12" s="98">
        <f t="shared" si="5"/>
        <v>0.25075003417085223</v>
      </c>
      <c r="M12" s="108">
        <f t="shared" si="6"/>
        <v>65.501587020574362</v>
      </c>
      <c r="N12" s="119">
        <f t="shared" si="7"/>
        <v>-54562</v>
      </c>
      <c r="O12" s="124" t="str">
        <f>'【調整作業用】全法人（業種別）(26)'!U12</f>
        <v>佐川印刷、大阪シーリング印刷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66" t="s">
        <v>43</v>
      </c>
      <c r="C13" s="146">
        <f>'【調整作業用】全法人（業種別）(27)'!E13</f>
        <v>380009</v>
      </c>
      <c r="D13" s="19">
        <f>'【調整作業用】全法人（業種別）(27)'!H13</f>
        <v>339605</v>
      </c>
      <c r="E13" s="108">
        <f t="shared" si="0"/>
        <v>89.36762024057326</v>
      </c>
      <c r="F13" s="146">
        <f>'【調整作業用】全法人（業種別）(27)'!K13</f>
        <v>40326</v>
      </c>
      <c r="G13" s="19">
        <f>'【調整作業用】全法人（業種別）(27)'!M13</f>
        <v>26483</v>
      </c>
      <c r="H13" s="108">
        <f t="shared" si="1"/>
        <v>65.672270991419921</v>
      </c>
      <c r="I13" s="146">
        <f t="shared" si="2"/>
        <v>420335</v>
      </c>
      <c r="J13" s="98">
        <f t="shared" si="3"/>
        <v>1.0550720580819133</v>
      </c>
      <c r="K13" s="19">
        <f t="shared" si="4"/>
        <v>366088</v>
      </c>
      <c r="L13" s="98">
        <f t="shared" si="5"/>
        <v>0.88610157254661337</v>
      </c>
      <c r="M13" s="108">
        <f t="shared" si="6"/>
        <v>87.094341418154571</v>
      </c>
      <c r="N13" s="119">
        <f t="shared" si="7"/>
        <v>-54247</v>
      </c>
      <c r="O13" s="124" t="str">
        <f>'【調整作業用】全法人（業種別）(26)'!U13</f>
        <v>東レ、旭化成ケミカルズ、旭化成せんい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66" t="s">
        <v>5</v>
      </c>
      <c r="C14" s="146">
        <f>'【調整作業用】全法人（業種別）(27)'!E14</f>
        <v>1222550</v>
      </c>
      <c r="D14" s="19">
        <f>'【調整作業用】全法人（業種別）(27)'!H14</f>
        <v>881976</v>
      </c>
      <c r="E14" s="108">
        <f t="shared" si="0"/>
        <v>72.142325467261045</v>
      </c>
      <c r="F14" s="146">
        <f>'【調整作業用】全法人（業種別）(27)'!K14</f>
        <v>402777</v>
      </c>
      <c r="G14" s="19">
        <f>'【調整作業用】全法人（業種別）(27)'!M14</f>
        <v>173906</v>
      </c>
      <c r="H14" s="108">
        <f t="shared" si="1"/>
        <v>43.176745444749827</v>
      </c>
      <c r="I14" s="146">
        <f t="shared" si="2"/>
        <v>1625327</v>
      </c>
      <c r="J14" s="98">
        <f t="shared" si="3"/>
        <v>4.0796914436011793</v>
      </c>
      <c r="K14" s="19">
        <f t="shared" si="4"/>
        <v>1055882</v>
      </c>
      <c r="L14" s="98">
        <f t="shared" si="5"/>
        <v>2.5557207573688925</v>
      </c>
      <c r="M14" s="108">
        <f t="shared" si="6"/>
        <v>64.964281033908861</v>
      </c>
      <c r="N14" s="119">
        <f t="shared" si="7"/>
        <v>-569445</v>
      </c>
      <c r="O14" s="124" t="str">
        <f>'【調整作業用】全法人（業種別）(26)'!U14</f>
        <v>大塚製薬、バイエル薬品、参天製薬、マルホ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66" t="s">
        <v>45</v>
      </c>
      <c r="C15" s="146">
        <f>'【調整作業用】全法人（業種別）(27)'!E15</f>
        <v>1481709</v>
      </c>
      <c r="D15" s="19">
        <f>'【調整作業用】全法人（業種別）(27)'!H15</f>
        <v>1945872</v>
      </c>
      <c r="E15" s="108">
        <f t="shared" si="0"/>
        <v>131.32619158012807</v>
      </c>
      <c r="F15" s="146">
        <f>'【調整作業用】全法人（業種別）(27)'!K15</f>
        <v>443871</v>
      </c>
      <c r="G15" s="19">
        <f>'【調整作業用】全法人（業種別）(27)'!M15</f>
        <v>359218</v>
      </c>
      <c r="H15" s="108">
        <f t="shared" si="1"/>
        <v>80.928467955779951</v>
      </c>
      <c r="I15" s="146">
        <f t="shared" si="2"/>
        <v>1925580</v>
      </c>
      <c r="J15" s="98">
        <f t="shared" si="3"/>
        <v>4.8333487661064876</v>
      </c>
      <c r="K15" s="19">
        <f t="shared" si="4"/>
        <v>2305090</v>
      </c>
      <c r="L15" s="98">
        <f t="shared" si="5"/>
        <v>5.5793794766872251</v>
      </c>
      <c r="M15" s="108">
        <f t="shared" si="6"/>
        <v>119.70886693879245</v>
      </c>
      <c r="N15" s="119">
        <f t="shared" si="7"/>
        <v>379510</v>
      </c>
      <c r="O15" s="124" t="str">
        <f>'【調整作業用】全法人（業種別）(26)'!U15</f>
        <v>積水化学工業、三菱樹脂、淀川ヒューテック、シーアイ化成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66" t="s">
        <v>48</v>
      </c>
      <c r="C16" s="146">
        <f>'【調整作業用】全法人（業種別）(27)'!E16</f>
        <v>160768</v>
      </c>
      <c r="D16" s="19">
        <f>'【調整作業用】全法人（業種別）(27)'!H16</f>
        <v>119976</v>
      </c>
      <c r="E16" s="108">
        <f t="shared" si="0"/>
        <v>74.626791401273891</v>
      </c>
      <c r="F16" s="146">
        <f>'【調整作業用】全法人（業種別）(27)'!K16</f>
        <v>45421</v>
      </c>
      <c r="G16" s="19">
        <f>'【調整作業用】全法人（業種別）(27)'!M16</f>
        <v>22650</v>
      </c>
      <c r="H16" s="108">
        <f t="shared" si="1"/>
        <v>49.866801699654346</v>
      </c>
      <c r="I16" s="146">
        <f t="shared" si="2"/>
        <v>206189</v>
      </c>
      <c r="J16" s="98">
        <f t="shared" si="3"/>
        <v>0.51754969865429146</v>
      </c>
      <c r="K16" s="19">
        <f t="shared" si="4"/>
        <v>142626</v>
      </c>
      <c r="L16" s="98">
        <f t="shared" si="5"/>
        <v>0.3452206105800607</v>
      </c>
      <c r="M16" s="108">
        <f t="shared" si="6"/>
        <v>69.172458278569664</v>
      </c>
      <c r="N16" s="119">
        <f t="shared" si="7"/>
        <v>-63563</v>
      </c>
      <c r="O16" s="124" t="str">
        <f>'【調整作業用】全法人（業種別）(26)'!U16</f>
        <v>積水化成品滋賀、京セラサーキットソリューションズ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f>'【調整作業用】全法人（業種別）(27)'!E17</f>
        <v>640157</v>
      </c>
      <c r="D17" s="19">
        <f>'【調整作業用】全法人（業種別）(27)'!H17</f>
        <v>954854</v>
      </c>
      <c r="E17" s="108">
        <f t="shared" si="0"/>
        <v>149.15934684772643</v>
      </c>
      <c r="F17" s="146">
        <f>'【調整作業用】全法人（業種別）(27)'!K17</f>
        <v>230458</v>
      </c>
      <c r="G17" s="19">
        <f>'【調整作業用】全法人（業種別）(27)'!M17</f>
        <v>181165</v>
      </c>
      <c r="H17" s="108">
        <f t="shared" si="1"/>
        <v>78.610853170642798</v>
      </c>
      <c r="I17" s="146">
        <f t="shared" si="2"/>
        <v>870615</v>
      </c>
      <c r="J17" s="98">
        <f t="shared" si="3"/>
        <v>2.1853082894524247</v>
      </c>
      <c r="K17" s="19">
        <f t="shared" si="4"/>
        <v>1136019</v>
      </c>
      <c r="L17" s="98">
        <f t="shared" si="5"/>
        <v>2.7496892068104692</v>
      </c>
      <c r="M17" s="108">
        <f t="shared" si="6"/>
        <v>130.48465739735704</v>
      </c>
      <c r="N17" s="119">
        <f t="shared" si="7"/>
        <v>265404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66" t="s">
        <v>53</v>
      </c>
      <c r="C18" s="146">
        <f>'【調整作業用】全法人（業種別）(27)'!E18</f>
        <v>675892</v>
      </c>
      <c r="D18" s="19">
        <f>'【調整作業用】全法人（業種別）(27)'!H18</f>
        <v>756984</v>
      </c>
      <c r="E18" s="108">
        <f t="shared" si="0"/>
        <v>111.99777479242246</v>
      </c>
      <c r="F18" s="146">
        <f>'【調整作業用】全法人（業種別）(27)'!K18</f>
        <v>157400</v>
      </c>
      <c r="G18" s="19">
        <f>'【調整作業用】全法人（業種別）(27)'!M18</f>
        <v>125483</v>
      </c>
      <c r="H18" s="108">
        <f t="shared" si="1"/>
        <v>79.722363405336722</v>
      </c>
      <c r="I18" s="146">
        <f t="shared" si="2"/>
        <v>833292</v>
      </c>
      <c r="J18" s="98">
        <f t="shared" si="3"/>
        <v>2.0916247883787777</v>
      </c>
      <c r="K18" s="19">
        <f t="shared" si="4"/>
        <v>882467</v>
      </c>
      <c r="L18" s="98">
        <f t="shared" si="5"/>
        <v>2.135976586013451</v>
      </c>
      <c r="M18" s="108">
        <f t="shared" si="6"/>
        <v>105.90129270411812</v>
      </c>
      <c r="N18" s="119">
        <f t="shared" si="7"/>
        <v>49175</v>
      </c>
      <c r="O18" s="124" t="str">
        <f>'【調整作業用】全法人（業種別）(26)'!U18</f>
        <v>日本電気硝子、日電硝子加工、東洋ガラス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66" t="s">
        <v>54</v>
      </c>
      <c r="C19" s="146">
        <f>'【調整作業用】全法人（業種別）(27)'!E19</f>
        <v>255983</v>
      </c>
      <c r="D19" s="19">
        <f>'【調整作業用】全法人（業種別）(27)'!H19</f>
        <v>298327</v>
      </c>
      <c r="E19" s="108">
        <f t="shared" si="0"/>
        <v>116.54172347382443</v>
      </c>
      <c r="F19" s="146">
        <f>'【調整作業用】全法人（業種別）(27)'!K19</f>
        <v>70110</v>
      </c>
      <c r="G19" s="19">
        <f>'【調整作業用】全法人（業種別）(27)'!M19</f>
        <v>59213</v>
      </c>
      <c r="H19" s="108">
        <f t="shared" si="1"/>
        <v>84.457281414919422</v>
      </c>
      <c r="I19" s="146">
        <f t="shared" si="2"/>
        <v>326093</v>
      </c>
      <c r="J19" s="98">
        <f t="shared" si="3"/>
        <v>0.81851764101515534</v>
      </c>
      <c r="K19" s="19">
        <f t="shared" si="4"/>
        <v>357540</v>
      </c>
      <c r="L19" s="98">
        <f t="shared" si="5"/>
        <v>0.86541147551494757</v>
      </c>
      <c r="M19" s="108">
        <f t="shared" si="6"/>
        <v>109.64356793920753</v>
      </c>
      <c r="N19" s="119">
        <f t="shared" si="7"/>
        <v>31447</v>
      </c>
      <c r="O19" s="124" t="str">
        <f>'【調整作業用】全法人（業種別）(26)'!U19</f>
        <v>近江鍛工、東洋アルミエコープロダクツ、エス・エス・アルミ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66" t="s">
        <v>56</v>
      </c>
      <c r="C20" s="146">
        <f>'【調整作業用】全法人（業種別）(27)'!E20</f>
        <v>1145719</v>
      </c>
      <c r="D20" s="19">
        <f>'【調整作業用】全法人（業種別）(27)'!H20</f>
        <v>1106098</v>
      </c>
      <c r="E20" s="108">
        <f t="shared" si="0"/>
        <v>96.541822209459738</v>
      </c>
      <c r="F20" s="146">
        <f>'【調整作業用】全法人（業種別）(27)'!K20</f>
        <v>313012</v>
      </c>
      <c r="G20" s="19">
        <f>'【調整作業用】全法人（業種別）(27)'!M20</f>
        <v>219278</v>
      </c>
      <c r="H20" s="108">
        <f t="shared" si="1"/>
        <v>70.054183226202198</v>
      </c>
      <c r="I20" s="146">
        <f t="shared" si="2"/>
        <v>1458731</v>
      </c>
      <c r="J20" s="98">
        <f t="shared" si="3"/>
        <v>3.6615231145583578</v>
      </c>
      <c r="K20" s="19">
        <f t="shared" si="4"/>
        <v>1325376</v>
      </c>
      <c r="L20" s="98">
        <f t="shared" si="5"/>
        <v>3.2080203607207562</v>
      </c>
      <c r="M20" s="108">
        <f t="shared" si="6"/>
        <v>90.858149994755706</v>
      </c>
      <c r="N20" s="119">
        <f t="shared" si="7"/>
        <v>-133355</v>
      </c>
      <c r="O20" s="124" t="str">
        <f>'【調整作業用】全法人（業種別）(26)'!U20</f>
        <v>日本精工、古河ＡＳ、昭和アルミニウム缶、旭化成住工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66" t="s">
        <v>0</v>
      </c>
      <c r="C21" s="146">
        <f>'【調整作業用】全法人（業種別）(27)'!E21</f>
        <v>2282813</v>
      </c>
      <c r="D21" s="19">
        <f>'【調整作業用】全法人（業種別）(27)'!H21</f>
        <v>1904864</v>
      </c>
      <c r="E21" s="108">
        <f t="shared" si="0"/>
        <v>83.443716151958142</v>
      </c>
      <c r="F21" s="146">
        <f>'【調整作業用】全法人（業種別）(27)'!K21</f>
        <v>619868</v>
      </c>
      <c r="G21" s="19">
        <f>'【調整作業用】全法人（業種別）(27)'!M21</f>
        <v>377556</v>
      </c>
      <c r="H21" s="108">
        <f t="shared" si="1"/>
        <v>60.909096775442521</v>
      </c>
      <c r="I21" s="146">
        <f t="shared" si="2"/>
        <v>2902681</v>
      </c>
      <c r="J21" s="98">
        <f t="shared" si="3"/>
        <v>7.2859448216904754</v>
      </c>
      <c r="K21" s="19">
        <f t="shared" si="4"/>
        <v>2282420</v>
      </c>
      <c r="L21" s="98">
        <f t="shared" si="5"/>
        <v>5.5245076353549996</v>
      </c>
      <c r="M21" s="108">
        <f t="shared" si="6"/>
        <v>78.631444516293726</v>
      </c>
      <c r="N21" s="119">
        <f t="shared" si="7"/>
        <v>-620261</v>
      </c>
      <c r="O21" s="124" t="str">
        <f>'【調整作業用】全法人（業種別）(26)'!U21</f>
        <v>ヤンマー、ダイハツディーゼル、日立建機ティエラ、ダイフク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66" t="s">
        <v>57</v>
      </c>
      <c r="C22" s="146">
        <f>'【調整作業用】全法人（業種別）(27)'!E22</f>
        <v>1951034</v>
      </c>
      <c r="D22" s="19">
        <f>'【調整作業用】全法人（業種別）(27)'!H22</f>
        <v>2199181</v>
      </c>
      <c r="E22" s="108">
        <f t="shared" si="0"/>
        <v>112.71874298448925</v>
      </c>
      <c r="F22" s="146">
        <f>'【調整作業用】全法人（業種別）(27)'!K22</f>
        <v>320601</v>
      </c>
      <c r="G22" s="19">
        <f>'【調整作業用】全法人（業種別）(27)'!M22</f>
        <v>316315</v>
      </c>
      <c r="H22" s="108">
        <f t="shared" si="1"/>
        <v>98.663135798079239</v>
      </c>
      <c r="I22" s="146">
        <f t="shared" si="2"/>
        <v>2271635</v>
      </c>
      <c r="J22" s="98">
        <f t="shared" si="3"/>
        <v>5.7019725092150475</v>
      </c>
      <c r="K22" s="19">
        <f t="shared" si="4"/>
        <v>2515496</v>
      </c>
      <c r="L22" s="98">
        <f t="shared" si="5"/>
        <v>6.0886589053307283</v>
      </c>
      <c r="M22" s="108">
        <f t="shared" si="6"/>
        <v>110.73504326179162</v>
      </c>
      <c r="N22" s="119">
        <f t="shared" si="7"/>
        <v>243861</v>
      </c>
      <c r="O22" s="124" t="str">
        <f>'【調整作業用】全法人（業種別）(26)'!U22</f>
        <v>パナソニック、オムロン、ダイキン工業、フジテック、日本電産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66" t="s">
        <v>21</v>
      </c>
      <c r="C23" s="146">
        <f>'【調整作業用】全法人（業種別）(27)'!E23</f>
        <v>1826381</v>
      </c>
      <c r="D23" s="19">
        <f>'【調整作業用】全法人（業種別）(27)'!H23</f>
        <v>3448672</v>
      </c>
      <c r="E23" s="108">
        <f t="shared" si="0"/>
        <v>188.82544222700523</v>
      </c>
      <c r="F23" s="146">
        <f>'【調整作業用】全法人（業種別）(27)'!K23</f>
        <v>464631</v>
      </c>
      <c r="G23" s="19">
        <f>'【調整作業用】全法人（業種別）(27)'!M23</f>
        <v>1035236</v>
      </c>
      <c r="H23" s="108">
        <f t="shared" si="1"/>
        <v>222.80820694271367</v>
      </c>
      <c r="I23" s="146">
        <f t="shared" si="2"/>
        <v>2291012</v>
      </c>
      <c r="J23" s="98">
        <f t="shared" si="3"/>
        <v>5.7506102178746961</v>
      </c>
      <c r="K23" s="19">
        <f t="shared" si="4"/>
        <v>4483908</v>
      </c>
      <c r="L23" s="98">
        <f t="shared" si="5"/>
        <v>10.853122555107896</v>
      </c>
      <c r="M23" s="108">
        <f t="shared" si="6"/>
        <v>195.71735110946605</v>
      </c>
      <c r="N23" s="119">
        <f t="shared" si="7"/>
        <v>2192896</v>
      </c>
      <c r="O23" s="124" t="str">
        <f>'【調整作業用】全法人（業種別）(26)'!U23</f>
        <v>京セラ、村田製作所、エルナー、日新イオン機器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66" t="s">
        <v>17</v>
      </c>
      <c r="C24" s="146">
        <f>'【調整作業用】全法人（業種別）(27)'!E24</f>
        <v>1543125</v>
      </c>
      <c r="D24" s="19">
        <f>'【調整作業用】全法人（業種別）(27)'!H24</f>
        <v>1068297</v>
      </c>
      <c r="E24" s="108">
        <f t="shared" si="0"/>
        <v>69.229453219927095</v>
      </c>
      <c r="F24" s="146">
        <f>'【調整作業用】全法人（業種別）(27)'!K24</f>
        <v>454373</v>
      </c>
      <c r="G24" s="19">
        <f>'【調整作業用】全法人（業種別）(27)'!M24</f>
        <v>152083</v>
      </c>
      <c r="H24" s="108">
        <f t="shared" si="1"/>
        <v>33.470958881799753</v>
      </c>
      <c r="I24" s="146">
        <f t="shared" si="2"/>
        <v>1997498</v>
      </c>
      <c r="J24" s="98">
        <f t="shared" si="3"/>
        <v>5.0138682857114096</v>
      </c>
      <c r="K24" s="19">
        <f t="shared" si="4"/>
        <v>1220380</v>
      </c>
      <c r="L24" s="98">
        <f t="shared" si="5"/>
        <v>2.9538816817389151</v>
      </c>
      <c r="M24" s="108">
        <f t="shared" si="6"/>
        <v>61.095430383409642</v>
      </c>
      <c r="N24" s="119">
        <f t="shared" si="7"/>
        <v>-777118</v>
      </c>
      <c r="O24" s="124" t="str">
        <f>'【調整作業用】全法人（業種別）(26)'!U24</f>
        <v>日東電工、ダイハツ工業、三菱重工業、富士シート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66" t="s">
        <v>59</v>
      </c>
      <c r="C25" s="146">
        <f>'【調整作業用】全法人（業種別）(27)'!E25</f>
        <v>762423</v>
      </c>
      <c r="D25" s="19">
        <f>'【調整作業用】全法人（業種別）(27)'!H25</f>
        <v>892703</v>
      </c>
      <c r="E25" s="108">
        <f t="shared" si="0"/>
        <v>117.0876272095674</v>
      </c>
      <c r="F25" s="146">
        <f>'【調整作業用】全法人（業種別）(27)'!K25</f>
        <v>164749</v>
      </c>
      <c r="G25" s="19">
        <f>'【調整作業用】全法人（業種別）(27)'!M25</f>
        <v>121059</v>
      </c>
      <c r="H25" s="108">
        <f t="shared" si="1"/>
        <v>73.48087090058209</v>
      </c>
      <c r="I25" s="146">
        <f t="shared" si="2"/>
        <v>927172</v>
      </c>
      <c r="J25" s="98">
        <f t="shared" si="3"/>
        <v>2.3272705585685789</v>
      </c>
      <c r="K25" s="19">
        <f t="shared" si="4"/>
        <v>1013762</v>
      </c>
      <c r="L25" s="98">
        <f t="shared" si="5"/>
        <v>2.453770957769716</v>
      </c>
      <c r="M25" s="108">
        <f t="shared" si="6"/>
        <v>109.33915174315014</v>
      </c>
      <c r="N25" s="119">
        <f t="shared" si="7"/>
        <v>86590</v>
      </c>
      <c r="O25" s="124" t="str">
        <f>'【調整作業用】全法人（業種別）(26)'!U25</f>
        <v>イシダ、ＳＣＲＥＥＮホールディングス、東レ・プレシジョン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67" t="s">
        <v>42</v>
      </c>
      <c r="C26" s="147">
        <f>'【調整作業用】全法人（業種別）(27)'!E26</f>
        <v>1239679</v>
      </c>
      <c r="D26" s="20">
        <f>'【調整作業用】全法人（業種別）(27)'!H26</f>
        <v>1111259</v>
      </c>
      <c r="E26" s="109">
        <f t="shared" si="0"/>
        <v>89.640866708236572</v>
      </c>
      <c r="F26" s="147">
        <f>'【調整作業用】全法人（業種別）(27)'!K26</f>
        <v>368060</v>
      </c>
      <c r="G26" s="20">
        <f>'【調整作業用】全法人（業種別）(27)'!M26</f>
        <v>226281</v>
      </c>
      <c r="H26" s="109">
        <f t="shared" si="1"/>
        <v>61.479378362223549</v>
      </c>
      <c r="I26" s="147">
        <f t="shared" si="2"/>
        <v>1607739</v>
      </c>
      <c r="J26" s="99">
        <f t="shared" si="3"/>
        <v>4.035544257767155</v>
      </c>
      <c r="K26" s="20">
        <f t="shared" si="4"/>
        <v>1337540</v>
      </c>
      <c r="L26" s="99">
        <f t="shared" si="5"/>
        <v>3.2374628432070902</v>
      </c>
      <c r="M26" s="109">
        <f t="shared" si="6"/>
        <v>83.193851738372956</v>
      </c>
      <c r="N26" s="120">
        <f t="shared" si="7"/>
        <v>-270199</v>
      </c>
      <c r="O26" s="124" t="str">
        <f>'【調整作業用】全法人（業種別）(26)'!U26</f>
        <v>タカタ、ＴＭＴマシナリー、ニプロ、ハヤミ工産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1" t="s">
        <v>61</v>
      </c>
      <c r="C27" s="143">
        <f>'【調整作業用】全法人（業種別）(27)'!E27</f>
        <v>644628</v>
      </c>
      <c r="D27" s="15">
        <f>'【調整作業用】全法人（業種別）(27)'!H27</f>
        <v>651645</v>
      </c>
      <c r="E27" s="104">
        <f t="shared" si="0"/>
        <v>101.08853478285151</v>
      </c>
      <c r="F27" s="143">
        <f>'【調整作業用】全法人（業種別）(27)'!K27</f>
        <v>19327</v>
      </c>
      <c r="G27" s="15">
        <f>'【調整作業用】全法人（業種別）(27)'!M27</f>
        <v>18995</v>
      </c>
      <c r="H27" s="104">
        <f t="shared" si="1"/>
        <v>98.282195891757638</v>
      </c>
      <c r="I27" s="143">
        <f t="shared" si="2"/>
        <v>663955</v>
      </c>
      <c r="J27" s="94">
        <f t="shared" si="3"/>
        <v>1.6665763458283906</v>
      </c>
      <c r="K27" s="15">
        <f t="shared" si="4"/>
        <v>670640</v>
      </c>
      <c r="L27" s="94">
        <f t="shared" si="5"/>
        <v>1.6232576828867942</v>
      </c>
      <c r="M27" s="104">
        <f t="shared" si="6"/>
        <v>101.00684534343442</v>
      </c>
      <c r="N27" s="115">
        <f t="shared" si="7"/>
        <v>6685</v>
      </c>
      <c r="O27" s="124" t="str">
        <f>'【調整作業用】全法人（業種別）(26)'!U27</f>
        <v>関西電力、大阪ガス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2" t="s">
        <v>4</v>
      </c>
      <c r="C28" s="148">
        <f>'【調整作業用】全法人（業種別）(27)'!E28</f>
        <v>2404588</v>
      </c>
      <c r="D28" s="16">
        <f>'【調整作業用】全法人（業種別）(27)'!H28</f>
        <v>2565952</v>
      </c>
      <c r="E28" s="105">
        <f t="shared" si="0"/>
        <v>106.71067143311038</v>
      </c>
      <c r="F28" s="148">
        <f>'【調整作業用】全法人（業種別）(27)'!K28</f>
        <v>489005</v>
      </c>
      <c r="G28" s="16">
        <f>'【調整作業用】全法人（業種別）(27)'!M28</f>
        <v>411884</v>
      </c>
      <c r="H28" s="105">
        <f t="shared" si="1"/>
        <v>84.228995613541784</v>
      </c>
      <c r="I28" s="148">
        <f t="shared" si="2"/>
        <v>2893593</v>
      </c>
      <c r="J28" s="95">
        <f t="shared" si="3"/>
        <v>7.2631332669452169</v>
      </c>
      <c r="K28" s="16">
        <f t="shared" si="4"/>
        <v>2977836</v>
      </c>
      <c r="L28" s="95">
        <f t="shared" si="5"/>
        <v>7.207734649553978</v>
      </c>
      <c r="M28" s="105">
        <f t="shared" si="6"/>
        <v>102.91136313918369</v>
      </c>
      <c r="N28" s="116">
        <f t="shared" si="7"/>
        <v>84243</v>
      </c>
      <c r="O28" s="124" t="str">
        <f>'【調整作業用】全法人（業種別）(26)'!U28</f>
        <v>ＪＲ東海、ＮＴＴドコモ、ＪＲ西日本、日本通運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2" t="s">
        <v>55</v>
      </c>
      <c r="C29" s="148">
        <f>'【調整作業用】全法人（業種別）(27)'!E29</f>
        <v>3361728</v>
      </c>
      <c r="D29" s="16">
        <f>'【調整作業用】全法人（業種別）(27)'!H29</f>
        <v>3321085</v>
      </c>
      <c r="E29" s="105">
        <f t="shared" si="0"/>
        <v>98.791008671730722</v>
      </c>
      <c r="F29" s="148">
        <f>'【調整作業用】全法人（業種別）(27)'!K29</f>
        <v>1182733</v>
      </c>
      <c r="G29" s="16">
        <f>'【調整作業用】全法人（業種別）(27)'!M29</f>
        <v>916205</v>
      </c>
      <c r="H29" s="105">
        <f t="shared" si="1"/>
        <v>77.465074534996489</v>
      </c>
      <c r="I29" s="148">
        <f t="shared" si="2"/>
        <v>4544461</v>
      </c>
      <c r="J29" s="95">
        <f t="shared" si="3"/>
        <v>11.406934516856767</v>
      </c>
      <c r="K29" s="16">
        <f t="shared" si="4"/>
        <v>4237290</v>
      </c>
      <c r="L29" s="95">
        <f t="shared" si="5"/>
        <v>10.25619340796759</v>
      </c>
      <c r="M29" s="105">
        <f t="shared" si="6"/>
        <v>93.24076056544439</v>
      </c>
      <c r="N29" s="116">
        <f t="shared" si="7"/>
        <v>-307171</v>
      </c>
      <c r="O29" s="124" t="str">
        <f>'【調整作業用】全法人（業種別）(26)'!U29</f>
        <v>平和堂、上新電機、滋賀日産自動車、岩谷産業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2" t="s">
        <v>65</v>
      </c>
      <c r="C30" s="148">
        <f>'【調整作業用】全法人（業種別）(27)'!E30</f>
        <v>858719</v>
      </c>
      <c r="D30" s="16">
        <f>'【調整作業用】全法人（業種別）(27)'!H30</f>
        <v>794749</v>
      </c>
      <c r="E30" s="105">
        <f t="shared" si="0"/>
        <v>92.550531664025144</v>
      </c>
      <c r="F30" s="148">
        <f>'【調整作業用】全法人（業種別）(27)'!K30</f>
        <v>257538</v>
      </c>
      <c r="G30" s="16">
        <f>'【調整作業用】全法人（業種別）(27)'!M30</f>
        <v>132853</v>
      </c>
      <c r="H30" s="105">
        <f t="shared" si="1"/>
        <v>51.58578539865961</v>
      </c>
      <c r="I30" s="148">
        <f t="shared" si="2"/>
        <v>1116257</v>
      </c>
      <c r="J30" s="95">
        <f t="shared" si="3"/>
        <v>2.8018879473237828</v>
      </c>
      <c r="K30" s="16">
        <f t="shared" si="4"/>
        <v>927602</v>
      </c>
      <c r="L30" s="95">
        <f t="shared" si="5"/>
        <v>2.2452240742591498</v>
      </c>
      <c r="M30" s="105">
        <f t="shared" si="6"/>
        <v>83.099322109514205</v>
      </c>
      <c r="N30" s="116">
        <f t="shared" si="7"/>
        <v>-188655</v>
      </c>
      <c r="O30" s="124" t="str">
        <f>'【調整作業用】全法人（業種別）(26)'!U30</f>
        <v>滋賀銀行、ゆうちょ銀行、京都銀行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2" t="s">
        <v>66</v>
      </c>
      <c r="C31" s="148">
        <f>'【調整作業用】全法人（業種別）(27)'!E31</f>
        <v>410533</v>
      </c>
      <c r="D31" s="16">
        <f>'【調整作業用】全法人（業種別）(27)'!H31</f>
        <v>443991</v>
      </c>
      <c r="E31" s="105">
        <f t="shared" si="0"/>
        <v>108.14989294405078</v>
      </c>
      <c r="F31" s="148">
        <f>'【調整作業用】全法人（業種別）(27)'!K31</f>
        <v>77822</v>
      </c>
      <c r="G31" s="16">
        <f>'【調整作業用】全法人（業種別）(27)'!M31</f>
        <v>65315</v>
      </c>
      <c r="H31" s="105">
        <f t="shared" si="1"/>
        <v>83.928709105394361</v>
      </c>
      <c r="I31" s="148">
        <f t="shared" si="2"/>
        <v>488355</v>
      </c>
      <c r="J31" s="95">
        <f t="shared" si="3"/>
        <v>1.2258073082769523</v>
      </c>
      <c r="K31" s="16">
        <f t="shared" si="4"/>
        <v>509306</v>
      </c>
      <c r="L31" s="95">
        <f t="shared" si="5"/>
        <v>1.2327550957896065</v>
      </c>
      <c r="M31" s="105">
        <f t="shared" si="6"/>
        <v>104.2901168207554</v>
      </c>
      <c r="N31" s="116">
        <f t="shared" si="7"/>
        <v>20951</v>
      </c>
      <c r="O31" s="124" t="str">
        <f>'【調整作業用】全法人（業種別）(26)'!U31</f>
        <v>京都信用金庫、滋賀県民信用組合、滋賀中央信用金庫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2" t="s">
        <v>49</v>
      </c>
      <c r="C32" s="148">
        <f>'【調整作業用】全法人（業種別）(27)'!E32</f>
        <v>243034</v>
      </c>
      <c r="D32" s="16">
        <f>'【調整作業用】全法人（業種別）(27)'!H32</f>
        <v>307983</v>
      </c>
      <c r="E32" s="105">
        <f t="shared" si="0"/>
        <v>126.72424434441271</v>
      </c>
      <c r="F32" s="148">
        <f>'【調整作業用】全法人（業種別）(27)'!K32</f>
        <v>64919</v>
      </c>
      <c r="G32" s="16">
        <f>'【調整作業用】全法人（業種別）(27)'!M32</f>
        <v>70699</v>
      </c>
      <c r="H32" s="105">
        <f t="shared" si="1"/>
        <v>108.90340270182844</v>
      </c>
      <c r="I32" s="148">
        <f t="shared" si="2"/>
        <v>307953</v>
      </c>
      <c r="J32" s="95">
        <f t="shared" si="3"/>
        <v>0.77298489419748395</v>
      </c>
      <c r="K32" s="16">
        <f t="shared" si="4"/>
        <v>378682</v>
      </c>
      <c r="L32" s="95">
        <f t="shared" si="5"/>
        <v>0.91658485308203663</v>
      </c>
      <c r="M32" s="105">
        <f t="shared" si="6"/>
        <v>122.96746581458859</v>
      </c>
      <c r="N32" s="116">
        <f t="shared" si="7"/>
        <v>70729</v>
      </c>
      <c r="O32" s="124" t="str">
        <f>'【調整作業用】全法人（業種別）(26)'!U32</f>
        <v>びわこ信用保証、エース証券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2" t="s">
        <v>64</v>
      </c>
      <c r="C33" s="148">
        <f>'【調整作業用】全法人（業種別）(27)'!E33</f>
        <v>466029</v>
      </c>
      <c r="D33" s="16">
        <f>'【調整作業用】全法人（業種別）(27)'!H33</f>
        <v>574441</v>
      </c>
      <c r="E33" s="105">
        <f t="shared" si="0"/>
        <v>123.26292998933543</v>
      </c>
      <c r="F33" s="148">
        <f>'【調整作業用】全法人（業種別）(27)'!K33</f>
        <v>227978</v>
      </c>
      <c r="G33" s="16">
        <f>'【調整作業用】全法人（業種別）(27)'!M33</f>
        <v>237936</v>
      </c>
      <c r="H33" s="105">
        <f t="shared" si="1"/>
        <v>104.36796532998798</v>
      </c>
      <c r="I33" s="148">
        <f t="shared" si="2"/>
        <v>694007</v>
      </c>
      <c r="J33" s="95">
        <f t="shared" si="3"/>
        <v>1.7420090970612829</v>
      </c>
      <c r="K33" s="16">
        <f t="shared" si="4"/>
        <v>812377</v>
      </c>
      <c r="L33" s="95">
        <f t="shared" si="5"/>
        <v>1.9663265040118771</v>
      </c>
      <c r="M33" s="105">
        <f t="shared" si="6"/>
        <v>117.05602393059435</v>
      </c>
      <c r="N33" s="116">
        <f t="shared" si="7"/>
        <v>118370</v>
      </c>
      <c r="O33" s="124" t="str">
        <f>'【調整作業用】全法人（業種別）(26)'!U33</f>
        <v>太陽生命保険、明治安田生命保険、損害保険ジャパン日本興亜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2" t="s">
        <v>68</v>
      </c>
      <c r="C34" s="148">
        <f>'【調整作業用】全法人（業種別）(27)'!E34</f>
        <v>751151</v>
      </c>
      <c r="D34" s="16">
        <f>'【調整作業用】全法人（業種別）(27)'!H34</f>
        <v>769807</v>
      </c>
      <c r="E34" s="105">
        <f t="shared" si="0"/>
        <v>102.48365508399775</v>
      </c>
      <c r="F34" s="148">
        <f>'【調整作業用】全法人（業種別）(27)'!K34</f>
        <v>248826</v>
      </c>
      <c r="G34" s="16">
        <f>'【調整作業用】全法人（業種別）(27)'!M34</f>
        <v>216217</v>
      </c>
      <c r="H34" s="105">
        <f t="shared" si="1"/>
        <v>86.894858254362489</v>
      </c>
      <c r="I34" s="148">
        <f t="shared" si="2"/>
        <v>999977</v>
      </c>
      <c r="J34" s="95">
        <f t="shared" si="3"/>
        <v>2.5100165140294699</v>
      </c>
      <c r="K34" s="16">
        <f t="shared" si="4"/>
        <v>986024</v>
      </c>
      <c r="L34" s="95">
        <f t="shared" si="5"/>
        <v>2.3866322222217113</v>
      </c>
      <c r="M34" s="105">
        <f t="shared" si="6"/>
        <v>98.604667907361858</v>
      </c>
      <c r="N34" s="116">
        <f t="shared" si="7"/>
        <v>-13953</v>
      </c>
      <c r="O34" s="124" t="str">
        <f>'【調整作業用】全法人（業種別）(26)'!U34</f>
        <v>橋本不動産、イオンモール、積和不動産関西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2" t="s">
        <v>70</v>
      </c>
      <c r="C35" s="148">
        <f>'【調整作業用】全法人（業種別）(27)'!E35</f>
        <v>234732</v>
      </c>
      <c r="D35" s="16">
        <f>'【調整作業用】全法人（業種別）(27)'!H35</f>
        <v>351491</v>
      </c>
      <c r="E35" s="105">
        <f t="shared" si="0"/>
        <v>149.741407221853</v>
      </c>
      <c r="F35" s="148">
        <f>'【調整作業用】全法人（業種別）(27)'!K35</f>
        <v>119757</v>
      </c>
      <c r="G35" s="16">
        <f>'【調整作業用】全法人（業種別）(27)'!M35</f>
        <v>132342</v>
      </c>
      <c r="H35" s="105">
        <f t="shared" si="1"/>
        <v>110.50878028006714</v>
      </c>
      <c r="I35" s="148">
        <f t="shared" si="2"/>
        <v>354489</v>
      </c>
      <c r="J35" s="95">
        <f t="shared" si="3"/>
        <v>0.88979370929710666</v>
      </c>
      <c r="K35" s="16">
        <f t="shared" si="4"/>
        <v>483833</v>
      </c>
      <c r="L35" s="95">
        <f t="shared" si="5"/>
        <v>1.1710987034536655</v>
      </c>
      <c r="M35" s="105">
        <f t="shared" si="6"/>
        <v>136.48745095052314</v>
      </c>
      <c r="N35" s="116">
        <f t="shared" si="7"/>
        <v>129344</v>
      </c>
      <c r="O35" s="124" t="str">
        <f>'【調整作業用】全法人（業種別）(26)'!U35</f>
        <v>リゾートトラスト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2" t="s">
        <v>62</v>
      </c>
      <c r="C36" s="148">
        <f>'【調整作業用】全法人（業種別）(27)'!E36</f>
        <v>147357</v>
      </c>
      <c r="D36" s="16">
        <f>'【調整作業用】全法人（業種別）(27)'!H36</f>
        <v>163834</v>
      </c>
      <c r="E36" s="105">
        <f t="shared" si="0"/>
        <v>111.18168800939216</v>
      </c>
      <c r="F36" s="148">
        <f>'【調整作業用】全法人（業種別）(27)'!K36</f>
        <v>115970</v>
      </c>
      <c r="G36" s="16">
        <f>'【調整作業用】全法人（業種別）(27)'!M36</f>
        <v>103160</v>
      </c>
      <c r="H36" s="105">
        <f t="shared" si="1"/>
        <v>88.954039837889113</v>
      </c>
      <c r="I36" s="148">
        <f t="shared" si="2"/>
        <v>263327</v>
      </c>
      <c r="J36" s="95">
        <f t="shared" si="3"/>
        <v>0.66097032090721919</v>
      </c>
      <c r="K36" s="16">
        <f t="shared" si="4"/>
        <v>266994</v>
      </c>
      <c r="L36" s="95">
        <f t="shared" si="5"/>
        <v>0.6462484519036692</v>
      </c>
      <c r="M36" s="105">
        <f t="shared" si="6"/>
        <v>101.39256513764255</v>
      </c>
      <c r="N36" s="116">
        <f t="shared" si="7"/>
        <v>3667</v>
      </c>
      <c r="O36" s="124" t="str">
        <f>'【調整作業用】全法人（業種別）(26)'!U36</f>
        <v>日吉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2" t="s">
        <v>35</v>
      </c>
      <c r="C37" s="148">
        <f>'【調整作業用】全法人（業種別）(27)'!E37</f>
        <v>1753065</v>
      </c>
      <c r="D37" s="16">
        <f>'【調整作業用】全法人（業種別）(27)'!H37</f>
        <v>1945183</v>
      </c>
      <c r="E37" s="105">
        <f t="shared" si="0"/>
        <v>110.95897756215543</v>
      </c>
      <c r="F37" s="148">
        <f>'【調整作業用】全法人（業種別）(27)'!K37</f>
        <v>640277</v>
      </c>
      <c r="G37" s="16">
        <f>'【調整作業用】全法人（業種別）(27)'!M37</f>
        <v>589703</v>
      </c>
      <c r="H37" s="105">
        <f t="shared" si="1"/>
        <v>92.101231185877367</v>
      </c>
      <c r="I37" s="148">
        <f t="shared" si="2"/>
        <v>2393342</v>
      </c>
      <c r="J37" s="95">
        <f t="shared" si="3"/>
        <v>6.007466115440975</v>
      </c>
      <c r="K37" s="16">
        <f t="shared" si="4"/>
        <v>2534886</v>
      </c>
      <c r="L37" s="95">
        <f t="shared" si="5"/>
        <v>6.135591635962923</v>
      </c>
      <c r="M37" s="105">
        <f t="shared" si="6"/>
        <v>105.91407329165661</v>
      </c>
      <c r="N37" s="116">
        <f t="shared" si="7"/>
        <v>141544</v>
      </c>
      <c r="O37" s="124" t="str">
        <f>'【調整作業用】全法人（業種別）(26)'!U37</f>
        <v>全国共済農業協同組合連合会、大和リース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3" t="s">
        <v>25</v>
      </c>
      <c r="C38" s="168">
        <f>'【調整作業用】全法人（業種別）(27)'!E38</f>
        <v>180295</v>
      </c>
      <c r="D38" s="171">
        <f>'【調整作業用】全法人（業種別）(27)'!H38</f>
        <v>183792</v>
      </c>
      <c r="E38" s="174">
        <f t="shared" si="0"/>
        <v>101.93959899054327</v>
      </c>
      <c r="F38" s="168">
        <f>'【調整作業用】全法人（業種別）(27)'!K38</f>
        <v>51729</v>
      </c>
      <c r="G38" s="171">
        <f>'【調整作業用】全法人（業種別）(27)'!M38</f>
        <v>42918</v>
      </c>
      <c r="H38" s="174">
        <f t="shared" si="1"/>
        <v>82.967001101896415</v>
      </c>
      <c r="I38" s="168">
        <f t="shared" si="2"/>
        <v>232024</v>
      </c>
      <c r="J38" s="178">
        <f t="shared" si="3"/>
        <v>0.58239746679291005</v>
      </c>
      <c r="K38" s="171">
        <f t="shared" si="4"/>
        <v>226710</v>
      </c>
      <c r="L38" s="178">
        <f t="shared" si="5"/>
        <v>0.54874261792804657</v>
      </c>
      <c r="M38" s="174">
        <f t="shared" si="6"/>
        <v>97.709719684170608</v>
      </c>
      <c r="N38" s="117">
        <f t="shared" si="7"/>
        <v>-5314</v>
      </c>
      <c r="O38" s="124" t="str">
        <f>'【調整作業用】全法人（業種別）(26)'!U38</f>
        <v>レーク伊吹農業協同組合、甲賀農業協同組合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30943059</v>
      </c>
      <c r="D39" s="72">
        <f>SUM(D5:D38)</f>
        <v>33858668</v>
      </c>
      <c r="E39" s="156">
        <f t="shared" si="0"/>
        <v>109.42249762701223</v>
      </c>
      <c r="F39" s="154">
        <f>SUM(F5:F38)</f>
        <v>8896400</v>
      </c>
      <c r="G39" s="72">
        <f>SUM(G5:G38)</f>
        <v>7455783</v>
      </c>
      <c r="H39" s="156">
        <f t="shared" si="1"/>
        <v>83.806742052965248</v>
      </c>
      <c r="I39" s="154">
        <f t="shared" si="2"/>
        <v>39839459</v>
      </c>
      <c r="J39" s="180">
        <f>ROUND(I39/$I$39*100,2)</f>
        <v>100</v>
      </c>
      <c r="K39" s="72">
        <f t="shared" si="4"/>
        <v>41314451</v>
      </c>
      <c r="L39" s="180">
        <f>ROUND(K39/$K$39*100,2)</f>
        <v>100</v>
      </c>
      <c r="M39" s="156">
        <f>ROUND(K39/I39*100,2)</f>
        <v>103.7</v>
      </c>
      <c r="N39" s="182">
        <f>+SUM(N5:N38)</f>
        <v>1474992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+SUM(C8:C26)</f>
        <v>17959795</v>
      </c>
      <c r="D40" s="173">
        <f>+SUM(D8:D26)</f>
        <v>19780322</v>
      </c>
      <c r="E40" s="176">
        <f t="shared" si="0"/>
        <v>110.13668029061579</v>
      </c>
      <c r="F40" s="170">
        <f>+SUM(F8:F26)</f>
        <v>4834236</v>
      </c>
      <c r="G40" s="173">
        <f>+SUM(G8:G26)</f>
        <v>3936805</v>
      </c>
      <c r="H40" s="176">
        <f t="shared" si="1"/>
        <v>81.435929069246924</v>
      </c>
      <c r="I40" s="170">
        <f t="shared" si="2"/>
        <v>22794031</v>
      </c>
      <c r="J40" s="181">
        <f>ROUND(I40/$I$39*100,2)</f>
        <v>57.21</v>
      </c>
      <c r="K40" s="173">
        <f t="shared" si="4"/>
        <v>23717127</v>
      </c>
      <c r="L40" s="181">
        <f>ROUND(K40/$K$39*100,2)</f>
        <v>57.41</v>
      </c>
      <c r="M40" s="176">
        <f>ROUND(K40/I40*100,2)</f>
        <v>104.05</v>
      </c>
      <c r="N40" s="122">
        <f>+SUM(N8:N26)</f>
        <v>923096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+SUM(C27:C38)+SUM(C5:C7)</f>
        <v>12983264</v>
      </c>
      <c r="D41" s="74">
        <f>+SUM(D27:D38)+SUM(D5:D7)</f>
        <v>14078346</v>
      </c>
      <c r="E41" s="110">
        <f t="shared" si="0"/>
        <v>108.43456622310075</v>
      </c>
      <c r="F41" s="149">
        <f>+SUM(F27:F38)+SUM(F5:F7)</f>
        <v>4062164</v>
      </c>
      <c r="G41" s="74">
        <f>+SUM(G27:G38)+SUM(G5:G7)</f>
        <v>3518978</v>
      </c>
      <c r="H41" s="110">
        <f t="shared" si="1"/>
        <v>86.628161738423174</v>
      </c>
      <c r="I41" s="149">
        <f t="shared" si="2"/>
        <v>17045428</v>
      </c>
      <c r="J41" s="100">
        <f>ROUND(I41/$I$39*100,2)</f>
        <v>42.79</v>
      </c>
      <c r="K41" s="74">
        <f t="shared" si="4"/>
        <v>17597324</v>
      </c>
      <c r="L41" s="100">
        <f>ROUND(K41/$K$39*100,2)</f>
        <v>42.59</v>
      </c>
      <c r="M41" s="110">
        <f>ROUND(K41/I41*100,2)</f>
        <v>103.24</v>
      </c>
      <c r="N41" s="182">
        <f>+SUM(N27:N38)+SUM(N5:N7)</f>
        <v>551896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59055118110236227" header="0.51181102362204722" footer="0.51181102362204722"/>
  <pageSetup paperSize="9" scale="74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B28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83" t="s">
        <v>156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152</v>
      </c>
      <c r="D4" s="151" t="s">
        <v>153</v>
      </c>
      <c r="E4" s="153" t="s">
        <v>101</v>
      </c>
      <c r="F4" s="141" t="s">
        <v>152</v>
      </c>
      <c r="G4" s="151" t="s">
        <v>153</v>
      </c>
      <c r="H4" s="153" t="s">
        <v>101</v>
      </c>
      <c r="I4" s="151" t="s">
        <v>47</v>
      </c>
      <c r="J4" s="157" t="s">
        <v>18</v>
      </c>
      <c r="K4" s="157" t="s">
        <v>52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19</v>
      </c>
      <c r="B5" s="165" t="s">
        <v>21</v>
      </c>
      <c r="C5" s="169">
        <f>'【調整作業用】全法人（業種別）(27)'!E23</f>
        <v>1826381</v>
      </c>
      <c r="D5" s="172">
        <f>'【調整作業用】全法人（業種別）(27)'!H23</f>
        <v>3448672</v>
      </c>
      <c r="E5" s="175">
        <f t="shared" ref="E5:E41" si="0">D5/C5*100</f>
        <v>188.82544222700523</v>
      </c>
      <c r="F5" s="169">
        <f>'【調整作業用】全法人（業種別）(27)'!K23</f>
        <v>464631</v>
      </c>
      <c r="G5" s="172">
        <f>'【調整作業用】全法人（業種別）(27)'!M23</f>
        <v>1035236</v>
      </c>
      <c r="H5" s="175">
        <f t="shared" ref="H5:H41" si="1">G5/F5*100</f>
        <v>222.80820694271367</v>
      </c>
      <c r="I5" s="169">
        <f t="shared" ref="I5:I39" si="2">C5+F5</f>
        <v>2291012</v>
      </c>
      <c r="J5" s="179">
        <f t="shared" ref="J5:J38" si="3">+I5/$I$39*100</f>
        <v>5.7506102178746961</v>
      </c>
      <c r="K5" s="172">
        <f t="shared" ref="K5:K39" si="4">D5+G5</f>
        <v>4483908</v>
      </c>
      <c r="L5" s="179">
        <f t="shared" ref="L5:L38" si="5">+K5/$K$39*100</f>
        <v>10.853122555107896</v>
      </c>
      <c r="M5" s="175">
        <f t="shared" ref="M5:M38" si="6">+K5/I5*100</f>
        <v>195.71735110946605</v>
      </c>
      <c r="N5" s="118">
        <f t="shared" ref="N5:N38" si="7">+K5-I5</f>
        <v>2192896</v>
      </c>
      <c r="O5" s="124" t="str">
        <f>'【調整作業用】全法人（業種別）(26)'!U23</f>
        <v>京セラ、村田製作所、エルナー、日新イオン機器</v>
      </c>
      <c r="P5" s="126"/>
      <c r="Q5" s="126"/>
      <c r="R5" s="127"/>
      <c r="S5" s="1">
        <v>19</v>
      </c>
      <c r="U5" s="23" t="e">
        <f>+#REF!+#REF!-#REF!-#REF!-N5</f>
        <v>#REF!</v>
      </c>
    </row>
    <row r="6" spans="1:21" ht="17.25" customHeight="1">
      <c r="A6" s="5">
        <v>25</v>
      </c>
      <c r="B6" s="132" t="s">
        <v>55</v>
      </c>
      <c r="C6" s="148">
        <f>'【調整作業用】全法人（業種別）(27)'!E29</f>
        <v>3361728</v>
      </c>
      <c r="D6" s="16">
        <f>'【調整作業用】全法人（業種別）(27)'!H29</f>
        <v>3321085</v>
      </c>
      <c r="E6" s="105">
        <f t="shared" si="0"/>
        <v>98.791008671730722</v>
      </c>
      <c r="F6" s="148">
        <f>'【調整作業用】全法人（業種別）(27)'!K29</f>
        <v>1182733</v>
      </c>
      <c r="G6" s="16">
        <f>'【調整作業用】全法人（業種別）(27)'!M29</f>
        <v>916205</v>
      </c>
      <c r="H6" s="105">
        <f t="shared" si="1"/>
        <v>77.465074534996489</v>
      </c>
      <c r="I6" s="148">
        <f t="shared" si="2"/>
        <v>4544461</v>
      </c>
      <c r="J6" s="95">
        <f t="shared" si="3"/>
        <v>11.406934516856767</v>
      </c>
      <c r="K6" s="16">
        <f t="shared" si="4"/>
        <v>4237290</v>
      </c>
      <c r="L6" s="95">
        <f t="shared" si="5"/>
        <v>10.25619340796759</v>
      </c>
      <c r="M6" s="105">
        <f t="shared" si="6"/>
        <v>93.24076056544439</v>
      </c>
      <c r="N6" s="116">
        <f t="shared" si="7"/>
        <v>-307171</v>
      </c>
      <c r="O6" s="124" t="str">
        <f>'【調整作業用】全法人（業種別）(26)'!U29</f>
        <v>平和堂、上新電機、滋賀日産自動車、岩谷産業</v>
      </c>
      <c r="P6" s="126"/>
      <c r="Q6" s="126"/>
      <c r="R6" s="127"/>
      <c r="S6" s="1">
        <v>25</v>
      </c>
      <c r="U6" s="23" t="e">
        <f>+#REF!+#REF!-#REF!-#REF!-N6</f>
        <v>#REF!</v>
      </c>
    </row>
    <row r="7" spans="1:21" ht="17.25" customHeight="1">
      <c r="A7" s="5">
        <v>24</v>
      </c>
      <c r="B7" s="133" t="s">
        <v>4</v>
      </c>
      <c r="C7" s="168">
        <f>'【調整作業用】全法人（業種別）(27)'!E28</f>
        <v>2404588</v>
      </c>
      <c r="D7" s="171">
        <f>'【調整作業用】全法人（業種別）(27)'!H28</f>
        <v>2565952</v>
      </c>
      <c r="E7" s="174">
        <f t="shared" si="0"/>
        <v>106.71067143311038</v>
      </c>
      <c r="F7" s="168">
        <f>'【調整作業用】全法人（業種別）(27)'!K28</f>
        <v>489005</v>
      </c>
      <c r="G7" s="171">
        <f>'【調整作業用】全法人（業種別）(27)'!M28</f>
        <v>411884</v>
      </c>
      <c r="H7" s="174">
        <f t="shared" si="1"/>
        <v>84.228995613541784</v>
      </c>
      <c r="I7" s="168">
        <f t="shared" si="2"/>
        <v>2893593</v>
      </c>
      <c r="J7" s="178">
        <f t="shared" si="3"/>
        <v>7.2631332669452169</v>
      </c>
      <c r="K7" s="171">
        <f t="shared" si="4"/>
        <v>2977836</v>
      </c>
      <c r="L7" s="178">
        <f t="shared" si="5"/>
        <v>7.207734649553978</v>
      </c>
      <c r="M7" s="174">
        <f t="shared" si="6"/>
        <v>102.91136313918369</v>
      </c>
      <c r="N7" s="117">
        <f t="shared" si="7"/>
        <v>84243</v>
      </c>
      <c r="O7" s="124" t="str">
        <f>'【調整作業用】全法人（業種別）(26)'!U28</f>
        <v>ＪＲ東海、ＮＴＴドコモ、ＪＲ西日本、日本通運</v>
      </c>
      <c r="P7" s="126"/>
      <c r="Q7" s="126"/>
      <c r="R7" s="127"/>
      <c r="S7" s="1">
        <v>24</v>
      </c>
      <c r="U7" s="23" t="e">
        <f>+#REF!+#REF!-#REF!-#REF!-N7</f>
        <v>#REF!</v>
      </c>
    </row>
    <row r="8" spans="1:21" ht="17.25" customHeight="1">
      <c r="A8" s="5">
        <v>33</v>
      </c>
      <c r="B8" s="131" t="s">
        <v>35</v>
      </c>
      <c r="C8" s="142">
        <f>'【調整作業用】全法人（業種別）(27)'!E37</f>
        <v>1753065</v>
      </c>
      <c r="D8" s="152">
        <f>'【調整作業用】全法人（業種別）(27)'!H37</f>
        <v>1945183</v>
      </c>
      <c r="E8" s="155">
        <f t="shared" si="0"/>
        <v>110.95897756215543</v>
      </c>
      <c r="F8" s="142">
        <f>'【調整作業用】全法人（業種別）(27)'!K37</f>
        <v>640277</v>
      </c>
      <c r="G8" s="152">
        <f>'【調整作業用】全法人（業種別）(27)'!M37</f>
        <v>589703</v>
      </c>
      <c r="H8" s="155">
        <f t="shared" si="1"/>
        <v>92.101231185877367</v>
      </c>
      <c r="I8" s="142">
        <f t="shared" si="2"/>
        <v>2393342</v>
      </c>
      <c r="J8" s="177">
        <f t="shared" si="3"/>
        <v>6.007466115440975</v>
      </c>
      <c r="K8" s="152">
        <f t="shared" si="4"/>
        <v>2534886</v>
      </c>
      <c r="L8" s="177">
        <f t="shared" si="5"/>
        <v>6.135591635962923</v>
      </c>
      <c r="M8" s="155">
        <f t="shared" si="6"/>
        <v>105.91407329165661</v>
      </c>
      <c r="N8" s="115">
        <f t="shared" si="7"/>
        <v>141544</v>
      </c>
      <c r="O8" s="124" t="str">
        <f>'【調整作業用】全法人（業種別）(26)'!U37</f>
        <v>全国共済農業協同組合連合会、大和リース</v>
      </c>
      <c r="P8" s="126"/>
      <c r="Q8" s="126"/>
      <c r="R8" s="127"/>
      <c r="S8" s="1">
        <v>33</v>
      </c>
      <c r="U8" s="23" t="e">
        <f>+#REF!+#REF!-#REF!-#REF!-N8</f>
        <v>#REF!</v>
      </c>
    </row>
    <row r="9" spans="1:21" ht="17.25" customHeight="1">
      <c r="A9" s="5">
        <v>18</v>
      </c>
      <c r="B9" s="166" t="s">
        <v>57</v>
      </c>
      <c r="C9" s="146">
        <f>'【調整作業用】全法人（業種別）(27)'!E22</f>
        <v>1951034</v>
      </c>
      <c r="D9" s="19">
        <f>'【調整作業用】全法人（業種別）(27)'!H22</f>
        <v>2199181</v>
      </c>
      <c r="E9" s="108">
        <f t="shared" si="0"/>
        <v>112.71874298448925</v>
      </c>
      <c r="F9" s="146">
        <f>'【調整作業用】全法人（業種別）(27)'!K22</f>
        <v>320601</v>
      </c>
      <c r="G9" s="19">
        <f>'【調整作業用】全法人（業種別）(27)'!M22</f>
        <v>316315</v>
      </c>
      <c r="H9" s="108">
        <f t="shared" si="1"/>
        <v>98.663135798079239</v>
      </c>
      <c r="I9" s="146">
        <f t="shared" si="2"/>
        <v>2271635</v>
      </c>
      <c r="J9" s="98">
        <f t="shared" si="3"/>
        <v>5.7019725092150475</v>
      </c>
      <c r="K9" s="19">
        <f t="shared" si="4"/>
        <v>2515496</v>
      </c>
      <c r="L9" s="98">
        <f t="shared" si="5"/>
        <v>6.0886589053307283</v>
      </c>
      <c r="M9" s="108">
        <f t="shared" si="6"/>
        <v>110.73504326179162</v>
      </c>
      <c r="N9" s="119">
        <f t="shared" si="7"/>
        <v>243861</v>
      </c>
      <c r="O9" s="124" t="str">
        <f>'【調整作業用】全法人（業種別）(26)'!U22</f>
        <v>パナソニック、オムロン、ダイキン工業、フジテック、日本電産</v>
      </c>
      <c r="P9" s="126"/>
      <c r="Q9" s="126"/>
      <c r="R9" s="127"/>
      <c r="S9" s="1">
        <v>18</v>
      </c>
      <c r="U9" s="23" t="e">
        <f>+#REF!+#REF!-#REF!-#REF!-N9</f>
        <v>#REF!</v>
      </c>
    </row>
    <row r="10" spans="1:21" ht="17.25" customHeight="1">
      <c r="A10" s="5">
        <v>3</v>
      </c>
      <c r="B10" s="132" t="s">
        <v>27</v>
      </c>
      <c r="C10" s="148">
        <f>'【調整作業用】全法人（業種別）(27)'!E7</f>
        <v>1420900</v>
      </c>
      <c r="D10" s="16">
        <f>'【調整作業用】全法人（業種別）(27)'!H7</f>
        <v>1887805</v>
      </c>
      <c r="E10" s="105">
        <f t="shared" si="0"/>
        <v>132.85980716447324</v>
      </c>
      <c r="F10" s="148">
        <f>'【調整作業用】全法人（業種別）(27)'!K7</f>
        <v>511591</v>
      </c>
      <c r="G10" s="16">
        <f>'【調整作業用】全法人（業種別）(27)'!M7</f>
        <v>528566</v>
      </c>
      <c r="H10" s="105">
        <f t="shared" si="1"/>
        <v>103.31808026333536</v>
      </c>
      <c r="I10" s="148">
        <f t="shared" si="2"/>
        <v>1932491</v>
      </c>
      <c r="J10" s="95">
        <f t="shared" si="3"/>
        <v>4.8506958892187768</v>
      </c>
      <c r="K10" s="16">
        <f t="shared" si="4"/>
        <v>2416371</v>
      </c>
      <c r="L10" s="95">
        <f t="shared" si="5"/>
        <v>5.8487307504098265</v>
      </c>
      <c r="M10" s="105">
        <f t="shared" si="6"/>
        <v>125.03918517602411</v>
      </c>
      <c r="N10" s="116">
        <f t="shared" si="7"/>
        <v>483880</v>
      </c>
      <c r="O10" s="124" t="str">
        <f>'【調整作業用】全法人（業種別）(26)'!U7</f>
        <v>積水ハウス、昭建、一条工務店、材光工務店</v>
      </c>
      <c r="P10" s="126"/>
      <c r="Q10" s="126"/>
      <c r="R10" s="127"/>
      <c r="S10" s="1">
        <v>3</v>
      </c>
      <c r="U10" s="23" t="e">
        <f>+#REF!+#REF!-#REF!-#REF!-N10</f>
        <v>#REF!</v>
      </c>
    </row>
    <row r="11" spans="1:21" ht="17.25" customHeight="1">
      <c r="A11" s="5">
        <v>4</v>
      </c>
      <c r="B11" s="166" t="s">
        <v>34</v>
      </c>
      <c r="C11" s="146">
        <f>'【調整作業用】全法人（業種別）(27)'!E8</f>
        <v>1590569</v>
      </c>
      <c r="D11" s="19">
        <f>'【調整作業用】全法人（業種別）(27)'!H8</f>
        <v>1940280</v>
      </c>
      <c r="E11" s="108">
        <f t="shared" si="0"/>
        <v>121.98653437857774</v>
      </c>
      <c r="F11" s="146">
        <f>'【調整作業用】全法人（業種別）(27)'!K8</f>
        <v>527542</v>
      </c>
      <c r="G11" s="19">
        <f>'【調整作業用】全法人（業種別）(27)'!M8</f>
        <v>367535</v>
      </c>
      <c r="H11" s="108">
        <f t="shared" si="1"/>
        <v>69.6693343847504</v>
      </c>
      <c r="I11" s="146">
        <f t="shared" si="2"/>
        <v>2118111</v>
      </c>
      <c r="J11" s="98">
        <f t="shared" si="3"/>
        <v>5.3166158707125017</v>
      </c>
      <c r="K11" s="19">
        <f t="shared" si="4"/>
        <v>2307815</v>
      </c>
      <c r="L11" s="98">
        <f t="shared" si="5"/>
        <v>5.5859752317657563</v>
      </c>
      <c r="M11" s="108">
        <f t="shared" si="6"/>
        <v>108.95628227226996</v>
      </c>
      <c r="N11" s="119">
        <f t="shared" si="7"/>
        <v>189704</v>
      </c>
      <c r="O11" s="124" t="str">
        <f>'【調整作業用】全法人（業種別）(26)'!U8</f>
        <v>日本コカコーラ、麒麟麦酒、日清食品、天一食品商事</v>
      </c>
      <c r="P11" s="126"/>
      <c r="Q11" s="126"/>
      <c r="R11" s="127"/>
      <c r="S11" s="1">
        <v>4</v>
      </c>
      <c r="U11" s="23" t="e">
        <f>+#REF!+#REF!-#REF!-#REF!-N11</f>
        <v>#REF!</v>
      </c>
    </row>
    <row r="12" spans="1:21" ht="17.25" customHeight="1">
      <c r="A12" s="5">
        <v>11</v>
      </c>
      <c r="B12" s="166" t="s">
        <v>45</v>
      </c>
      <c r="C12" s="146">
        <f>'【調整作業用】全法人（業種別）(27)'!E15</f>
        <v>1481709</v>
      </c>
      <c r="D12" s="19">
        <f>'【調整作業用】全法人（業種別）(27)'!H15</f>
        <v>1945872</v>
      </c>
      <c r="E12" s="108">
        <f t="shared" si="0"/>
        <v>131.32619158012807</v>
      </c>
      <c r="F12" s="146">
        <f>'【調整作業用】全法人（業種別）(27)'!K15</f>
        <v>443871</v>
      </c>
      <c r="G12" s="19">
        <f>'【調整作業用】全法人（業種別）(27)'!M15</f>
        <v>359218</v>
      </c>
      <c r="H12" s="108">
        <f t="shared" si="1"/>
        <v>80.928467955779951</v>
      </c>
      <c r="I12" s="146">
        <f t="shared" si="2"/>
        <v>1925580</v>
      </c>
      <c r="J12" s="98">
        <f t="shared" si="3"/>
        <v>4.8333487661064876</v>
      </c>
      <c r="K12" s="19">
        <f t="shared" si="4"/>
        <v>2305090</v>
      </c>
      <c r="L12" s="98">
        <f t="shared" si="5"/>
        <v>5.5793794766872251</v>
      </c>
      <c r="M12" s="108">
        <f t="shared" si="6"/>
        <v>119.70886693879245</v>
      </c>
      <c r="N12" s="119">
        <f t="shared" si="7"/>
        <v>379510</v>
      </c>
      <c r="O12" s="124" t="str">
        <f>'【調整作業用】全法人（業種別）(26)'!U15</f>
        <v>積水化学工業、三菱樹脂、淀川ヒューテック、シーアイ化成</v>
      </c>
      <c r="P12" s="126"/>
      <c r="Q12" s="126"/>
      <c r="R12" s="127"/>
      <c r="S12" s="1">
        <v>11</v>
      </c>
      <c r="U12" s="23" t="e">
        <f>+#REF!+#REF!-#REF!-#REF!-N12</f>
        <v>#REF!</v>
      </c>
    </row>
    <row r="13" spans="1:21" ht="17.25" customHeight="1">
      <c r="A13" s="5">
        <v>17</v>
      </c>
      <c r="B13" s="166" t="s">
        <v>0</v>
      </c>
      <c r="C13" s="146">
        <f>'【調整作業用】全法人（業種別）(27)'!E21</f>
        <v>2282813</v>
      </c>
      <c r="D13" s="19">
        <f>'【調整作業用】全法人（業種別）(27)'!H21</f>
        <v>1904864</v>
      </c>
      <c r="E13" s="108">
        <f t="shared" si="0"/>
        <v>83.443716151958142</v>
      </c>
      <c r="F13" s="146">
        <f>'【調整作業用】全法人（業種別）(27)'!K21</f>
        <v>619868</v>
      </c>
      <c r="G13" s="19">
        <f>'【調整作業用】全法人（業種別）(27)'!M21</f>
        <v>377556</v>
      </c>
      <c r="H13" s="108">
        <f t="shared" si="1"/>
        <v>60.909096775442521</v>
      </c>
      <c r="I13" s="146">
        <f t="shared" si="2"/>
        <v>2902681</v>
      </c>
      <c r="J13" s="98">
        <f t="shared" si="3"/>
        <v>7.2859448216904754</v>
      </c>
      <c r="K13" s="19">
        <f t="shared" si="4"/>
        <v>2282420</v>
      </c>
      <c r="L13" s="98">
        <f t="shared" si="5"/>
        <v>5.5245076353549996</v>
      </c>
      <c r="M13" s="108">
        <f t="shared" si="6"/>
        <v>78.631444516293726</v>
      </c>
      <c r="N13" s="119">
        <f t="shared" si="7"/>
        <v>-620261</v>
      </c>
      <c r="O13" s="124" t="str">
        <f>'【調整作業用】全法人（業種別）(26)'!U21</f>
        <v>ヤンマー、ダイハツディーゼル、日立建機ティエラ、ダイフク</v>
      </c>
      <c r="P13" s="126"/>
      <c r="Q13" s="126"/>
      <c r="R13" s="127"/>
      <c r="S13" s="1">
        <v>17</v>
      </c>
      <c r="U13" s="23" t="e">
        <f>+#REF!+#REF!-#REF!-#REF!-N13</f>
        <v>#REF!</v>
      </c>
    </row>
    <row r="14" spans="1:21" ht="17.25" customHeight="1">
      <c r="A14" s="5">
        <v>22</v>
      </c>
      <c r="B14" s="166" t="s">
        <v>42</v>
      </c>
      <c r="C14" s="146">
        <f>'【調整作業用】全法人（業種別）(27)'!E26</f>
        <v>1239679</v>
      </c>
      <c r="D14" s="19">
        <f>'【調整作業用】全法人（業種別）(27)'!H26</f>
        <v>1111259</v>
      </c>
      <c r="E14" s="108">
        <f t="shared" si="0"/>
        <v>89.640866708236572</v>
      </c>
      <c r="F14" s="146">
        <f>'【調整作業用】全法人（業種別）(27)'!K26</f>
        <v>368060</v>
      </c>
      <c r="G14" s="19">
        <f>'【調整作業用】全法人（業種別）(27)'!M26</f>
        <v>226281</v>
      </c>
      <c r="H14" s="108">
        <f t="shared" si="1"/>
        <v>61.479378362223549</v>
      </c>
      <c r="I14" s="146">
        <f t="shared" si="2"/>
        <v>1607739</v>
      </c>
      <c r="J14" s="98">
        <f t="shared" si="3"/>
        <v>4.035544257767155</v>
      </c>
      <c r="K14" s="19">
        <f t="shared" si="4"/>
        <v>1337540</v>
      </c>
      <c r="L14" s="98">
        <f t="shared" si="5"/>
        <v>3.2374628432070902</v>
      </c>
      <c r="M14" s="108">
        <f t="shared" si="6"/>
        <v>83.193851738372956</v>
      </c>
      <c r="N14" s="119">
        <f t="shared" si="7"/>
        <v>-270199</v>
      </c>
      <c r="O14" s="124" t="str">
        <f>'【調整作業用】全法人（業種別）(26)'!U26</f>
        <v>タカタ、ＴＭＴマシナリー、ニプロ、ハヤミ工産</v>
      </c>
      <c r="P14" s="126"/>
      <c r="Q14" s="126"/>
      <c r="R14" s="127"/>
      <c r="S14" s="1">
        <v>22</v>
      </c>
      <c r="U14" s="23" t="e">
        <f>+#REF!+#REF!-#REF!-#REF!-N14</f>
        <v>#REF!</v>
      </c>
    </row>
    <row r="15" spans="1:21" ht="17.25" customHeight="1">
      <c r="A15" s="5">
        <v>16</v>
      </c>
      <c r="B15" s="166" t="s">
        <v>56</v>
      </c>
      <c r="C15" s="146">
        <f>'【調整作業用】全法人（業種別）(27)'!E20</f>
        <v>1145719</v>
      </c>
      <c r="D15" s="19">
        <f>'【調整作業用】全法人（業種別）(27)'!H20</f>
        <v>1106098</v>
      </c>
      <c r="E15" s="108">
        <f t="shared" si="0"/>
        <v>96.541822209459738</v>
      </c>
      <c r="F15" s="146">
        <f>'【調整作業用】全法人（業種別）(27)'!K20</f>
        <v>313012</v>
      </c>
      <c r="G15" s="19">
        <f>'【調整作業用】全法人（業種別）(27)'!M20</f>
        <v>219278</v>
      </c>
      <c r="H15" s="108">
        <f t="shared" si="1"/>
        <v>70.054183226202198</v>
      </c>
      <c r="I15" s="146">
        <f t="shared" si="2"/>
        <v>1458731</v>
      </c>
      <c r="J15" s="98">
        <f t="shared" si="3"/>
        <v>3.6615231145583578</v>
      </c>
      <c r="K15" s="19">
        <f t="shared" si="4"/>
        <v>1325376</v>
      </c>
      <c r="L15" s="98">
        <f t="shared" si="5"/>
        <v>3.2080203607207562</v>
      </c>
      <c r="M15" s="108">
        <f t="shared" si="6"/>
        <v>90.858149994755706</v>
      </c>
      <c r="N15" s="119">
        <f t="shared" si="7"/>
        <v>-133355</v>
      </c>
      <c r="O15" s="124" t="str">
        <f>'【調整作業用】全法人（業種別）(26)'!U20</f>
        <v>日本精工、古河ＡＳ、昭和アルミニウム缶、旭化成住工</v>
      </c>
      <c r="P15" s="126"/>
      <c r="Q15" s="126"/>
      <c r="R15" s="127"/>
      <c r="S15" s="1">
        <v>16</v>
      </c>
      <c r="U15" s="23" t="e">
        <f>+#REF!+#REF!-#REF!-#REF!-N15</f>
        <v>#REF!</v>
      </c>
    </row>
    <row r="16" spans="1:21" ht="17.25" customHeight="1">
      <c r="A16" s="5">
        <v>20</v>
      </c>
      <c r="B16" s="166" t="s">
        <v>17</v>
      </c>
      <c r="C16" s="146">
        <f>'【調整作業用】全法人（業種別）(27)'!E24</f>
        <v>1543125</v>
      </c>
      <c r="D16" s="19">
        <f>'【調整作業用】全法人（業種別）(27)'!H24</f>
        <v>1068297</v>
      </c>
      <c r="E16" s="108">
        <f t="shared" si="0"/>
        <v>69.229453219927095</v>
      </c>
      <c r="F16" s="146">
        <f>'【調整作業用】全法人（業種別）(27)'!K24</f>
        <v>454373</v>
      </c>
      <c r="G16" s="19">
        <f>'【調整作業用】全法人（業種別）(27)'!M24</f>
        <v>152083</v>
      </c>
      <c r="H16" s="108">
        <f t="shared" si="1"/>
        <v>33.470958881799753</v>
      </c>
      <c r="I16" s="146">
        <f t="shared" si="2"/>
        <v>1997498</v>
      </c>
      <c r="J16" s="98">
        <f t="shared" si="3"/>
        <v>5.0138682857114096</v>
      </c>
      <c r="K16" s="19">
        <f t="shared" si="4"/>
        <v>1220380</v>
      </c>
      <c r="L16" s="98">
        <f t="shared" si="5"/>
        <v>2.9538816817389151</v>
      </c>
      <c r="M16" s="108">
        <f t="shared" si="6"/>
        <v>61.095430383409642</v>
      </c>
      <c r="N16" s="119">
        <f t="shared" si="7"/>
        <v>-777118</v>
      </c>
      <c r="O16" s="124" t="str">
        <f>'【調整作業用】全法人（業種別）(26)'!U24</f>
        <v>日東電工、ダイハツ工業、三菱重工業、富士シート</v>
      </c>
      <c r="P16" s="126"/>
      <c r="Q16" s="126"/>
      <c r="R16" s="127"/>
      <c r="S16" s="1">
        <v>20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f>'【調整作業用】全法人（業種別）(27)'!E17</f>
        <v>640157</v>
      </c>
      <c r="D17" s="19">
        <f>'【調整作業用】全法人（業種別）(27)'!H17</f>
        <v>954854</v>
      </c>
      <c r="E17" s="108">
        <f t="shared" si="0"/>
        <v>149.15934684772643</v>
      </c>
      <c r="F17" s="146">
        <f>'【調整作業用】全法人（業種別）(27)'!K17</f>
        <v>230458</v>
      </c>
      <c r="G17" s="19">
        <f>'【調整作業用】全法人（業種別）(27)'!M17</f>
        <v>181165</v>
      </c>
      <c r="H17" s="108">
        <f t="shared" si="1"/>
        <v>78.610853170642798</v>
      </c>
      <c r="I17" s="146">
        <f t="shared" si="2"/>
        <v>870615</v>
      </c>
      <c r="J17" s="98">
        <f t="shared" si="3"/>
        <v>2.1853082894524247</v>
      </c>
      <c r="K17" s="19">
        <f t="shared" si="4"/>
        <v>1136019</v>
      </c>
      <c r="L17" s="98">
        <f t="shared" si="5"/>
        <v>2.7496892068104692</v>
      </c>
      <c r="M17" s="108">
        <f t="shared" si="6"/>
        <v>130.48465739735704</v>
      </c>
      <c r="N17" s="119">
        <f t="shared" si="7"/>
        <v>265404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10</v>
      </c>
      <c r="B18" s="166" t="s">
        <v>5</v>
      </c>
      <c r="C18" s="146">
        <f>'【調整作業用】全法人（業種別）(27)'!E14</f>
        <v>1222550</v>
      </c>
      <c r="D18" s="19">
        <f>'【調整作業用】全法人（業種別）(27)'!H14</f>
        <v>881976</v>
      </c>
      <c r="E18" s="108">
        <f t="shared" si="0"/>
        <v>72.142325467261045</v>
      </c>
      <c r="F18" s="146">
        <f>'【調整作業用】全法人（業種別）(27)'!K14</f>
        <v>402777</v>
      </c>
      <c r="G18" s="19">
        <f>'【調整作業用】全法人（業種別）(27)'!M14</f>
        <v>173906</v>
      </c>
      <c r="H18" s="108">
        <f t="shared" si="1"/>
        <v>43.176745444749827</v>
      </c>
      <c r="I18" s="146">
        <f t="shared" si="2"/>
        <v>1625327</v>
      </c>
      <c r="J18" s="98">
        <f t="shared" si="3"/>
        <v>4.0796914436011793</v>
      </c>
      <c r="K18" s="19">
        <f t="shared" si="4"/>
        <v>1055882</v>
      </c>
      <c r="L18" s="98">
        <f t="shared" si="5"/>
        <v>2.5557207573688925</v>
      </c>
      <c r="M18" s="108">
        <f t="shared" si="6"/>
        <v>64.964281033908861</v>
      </c>
      <c r="N18" s="119">
        <f t="shared" si="7"/>
        <v>-569445</v>
      </c>
      <c r="O18" s="124" t="str">
        <f>'【調整作業用】全法人（業種別）(26)'!U14</f>
        <v>大塚製薬、バイエル薬品、参天製薬、マルホ</v>
      </c>
      <c r="P18" s="126"/>
      <c r="Q18" s="126"/>
      <c r="R18" s="127"/>
      <c r="S18" s="1">
        <v>10</v>
      </c>
      <c r="U18" s="23" t="e">
        <f>+#REF!+#REF!-#REF!-#REF!-N18</f>
        <v>#REF!</v>
      </c>
    </row>
    <row r="19" spans="1:21" ht="17.25" customHeight="1">
      <c r="A19" s="5">
        <v>21</v>
      </c>
      <c r="B19" s="166" t="s">
        <v>59</v>
      </c>
      <c r="C19" s="146">
        <f>'【調整作業用】全法人（業種別）(27)'!E25</f>
        <v>762423</v>
      </c>
      <c r="D19" s="19">
        <f>'【調整作業用】全法人（業種別）(27)'!H25</f>
        <v>892703</v>
      </c>
      <c r="E19" s="108">
        <f t="shared" si="0"/>
        <v>117.0876272095674</v>
      </c>
      <c r="F19" s="146">
        <f>'【調整作業用】全法人（業種別）(27)'!K25</f>
        <v>164749</v>
      </c>
      <c r="G19" s="19">
        <f>'【調整作業用】全法人（業種別）(27)'!M25</f>
        <v>121059</v>
      </c>
      <c r="H19" s="108">
        <f t="shared" si="1"/>
        <v>73.48087090058209</v>
      </c>
      <c r="I19" s="146">
        <f t="shared" si="2"/>
        <v>927172</v>
      </c>
      <c r="J19" s="98">
        <f t="shared" si="3"/>
        <v>2.3272705585685789</v>
      </c>
      <c r="K19" s="19">
        <f t="shared" si="4"/>
        <v>1013762</v>
      </c>
      <c r="L19" s="98">
        <f t="shared" si="5"/>
        <v>2.453770957769716</v>
      </c>
      <c r="M19" s="108">
        <f t="shared" si="6"/>
        <v>109.33915174315014</v>
      </c>
      <c r="N19" s="119">
        <f t="shared" si="7"/>
        <v>86590</v>
      </c>
      <c r="O19" s="124" t="str">
        <f>'【調整作業用】全法人（業種別）(26)'!U25</f>
        <v>イシダ、ＳＣＲＥＥＮホールディングス、東レ・プレシジョン</v>
      </c>
      <c r="P19" s="126"/>
      <c r="Q19" s="126"/>
      <c r="R19" s="127"/>
      <c r="S19" s="1">
        <v>21</v>
      </c>
      <c r="U19" s="23" t="e">
        <f>+#REF!+#REF!-#REF!-#REF!-N19</f>
        <v>#REF!</v>
      </c>
    </row>
    <row r="20" spans="1:21" ht="17.25" customHeight="1">
      <c r="A20" s="5">
        <v>30</v>
      </c>
      <c r="B20" s="132" t="s">
        <v>68</v>
      </c>
      <c r="C20" s="148">
        <f>'【調整作業用】全法人（業種別）(27)'!E34</f>
        <v>751151</v>
      </c>
      <c r="D20" s="16">
        <f>'【調整作業用】全法人（業種別）(27)'!H34</f>
        <v>769807</v>
      </c>
      <c r="E20" s="105">
        <f t="shared" si="0"/>
        <v>102.48365508399775</v>
      </c>
      <c r="F20" s="148">
        <f>'【調整作業用】全法人（業種別）(27)'!K34</f>
        <v>248826</v>
      </c>
      <c r="G20" s="16">
        <f>'【調整作業用】全法人（業種別）(27)'!M34</f>
        <v>216217</v>
      </c>
      <c r="H20" s="105">
        <f t="shared" si="1"/>
        <v>86.894858254362489</v>
      </c>
      <c r="I20" s="148">
        <f t="shared" si="2"/>
        <v>999977</v>
      </c>
      <c r="J20" s="95">
        <f t="shared" si="3"/>
        <v>2.5100165140294699</v>
      </c>
      <c r="K20" s="16">
        <f t="shared" si="4"/>
        <v>986024</v>
      </c>
      <c r="L20" s="95">
        <f t="shared" si="5"/>
        <v>2.3866322222217113</v>
      </c>
      <c r="M20" s="105">
        <f t="shared" si="6"/>
        <v>98.604667907361858</v>
      </c>
      <c r="N20" s="116">
        <f t="shared" si="7"/>
        <v>-13953</v>
      </c>
      <c r="O20" s="124" t="str">
        <f>'【調整作業用】全法人（業種別）(26)'!U34</f>
        <v>橋本不動産、イオンモール、積和不動産関西</v>
      </c>
      <c r="P20" s="126"/>
      <c r="Q20" s="126"/>
      <c r="R20" s="127"/>
      <c r="S20" s="1">
        <v>30</v>
      </c>
      <c r="U20" s="23" t="e">
        <f>+#REF!+#REF!-#REF!-#REF!-N20</f>
        <v>#REF!</v>
      </c>
    </row>
    <row r="21" spans="1:21" ht="17.25" customHeight="1">
      <c r="A21" s="5">
        <v>26</v>
      </c>
      <c r="B21" s="132" t="s">
        <v>65</v>
      </c>
      <c r="C21" s="148">
        <f>'【調整作業用】全法人（業種別）(27)'!E30</f>
        <v>858719</v>
      </c>
      <c r="D21" s="16">
        <f>'【調整作業用】全法人（業種別）(27)'!H30</f>
        <v>794749</v>
      </c>
      <c r="E21" s="105">
        <f t="shared" si="0"/>
        <v>92.550531664025144</v>
      </c>
      <c r="F21" s="148">
        <f>'【調整作業用】全法人（業種別）(27)'!K30</f>
        <v>257538</v>
      </c>
      <c r="G21" s="16">
        <f>'【調整作業用】全法人（業種別）(27)'!M30</f>
        <v>132853</v>
      </c>
      <c r="H21" s="105">
        <f t="shared" si="1"/>
        <v>51.58578539865961</v>
      </c>
      <c r="I21" s="148">
        <f t="shared" si="2"/>
        <v>1116257</v>
      </c>
      <c r="J21" s="95">
        <f t="shared" si="3"/>
        <v>2.8018879473237828</v>
      </c>
      <c r="K21" s="16">
        <f t="shared" si="4"/>
        <v>927602</v>
      </c>
      <c r="L21" s="95">
        <f t="shared" si="5"/>
        <v>2.2452240742591498</v>
      </c>
      <c r="M21" s="105">
        <f t="shared" si="6"/>
        <v>83.099322109514205</v>
      </c>
      <c r="N21" s="116">
        <f t="shared" si="7"/>
        <v>-188655</v>
      </c>
      <c r="O21" s="124" t="str">
        <f>'【調整作業用】全法人（業種別）(26)'!U30</f>
        <v>滋賀銀行、ゆうちょ銀行、京都銀行</v>
      </c>
      <c r="P21" s="126"/>
      <c r="Q21" s="126"/>
      <c r="R21" s="127"/>
      <c r="S21" s="1">
        <v>26</v>
      </c>
      <c r="U21" s="23" t="e">
        <f>+#REF!+#REF!-#REF!-#REF!-N21</f>
        <v>#REF!</v>
      </c>
    </row>
    <row r="22" spans="1:21" ht="17.25" customHeight="1">
      <c r="A22" s="5">
        <v>14</v>
      </c>
      <c r="B22" s="166" t="s">
        <v>53</v>
      </c>
      <c r="C22" s="146">
        <f>'【調整作業用】全法人（業種別）(27)'!E18</f>
        <v>675892</v>
      </c>
      <c r="D22" s="19">
        <f>'【調整作業用】全法人（業種別）(27)'!H18</f>
        <v>756984</v>
      </c>
      <c r="E22" s="108">
        <f t="shared" si="0"/>
        <v>111.99777479242246</v>
      </c>
      <c r="F22" s="146">
        <f>'【調整作業用】全法人（業種別）(27)'!K18</f>
        <v>157400</v>
      </c>
      <c r="G22" s="19">
        <f>'【調整作業用】全法人（業種別）(27)'!M18</f>
        <v>125483</v>
      </c>
      <c r="H22" s="108">
        <f t="shared" si="1"/>
        <v>79.722363405336722</v>
      </c>
      <c r="I22" s="146">
        <f t="shared" si="2"/>
        <v>833292</v>
      </c>
      <c r="J22" s="98">
        <f t="shared" si="3"/>
        <v>2.0916247883787777</v>
      </c>
      <c r="K22" s="19">
        <f t="shared" si="4"/>
        <v>882467</v>
      </c>
      <c r="L22" s="98">
        <f t="shared" si="5"/>
        <v>2.135976586013451</v>
      </c>
      <c r="M22" s="108">
        <f t="shared" si="6"/>
        <v>105.90129270411812</v>
      </c>
      <c r="N22" s="119">
        <f t="shared" si="7"/>
        <v>49175</v>
      </c>
      <c r="O22" s="124" t="str">
        <f>'【調整作業用】全法人（業種別）(26)'!U18</f>
        <v>日本電気硝子、日電硝子加工、東洋ガラス</v>
      </c>
      <c r="P22" s="126"/>
      <c r="Q22" s="126"/>
      <c r="R22" s="127"/>
      <c r="S22" s="1">
        <v>14</v>
      </c>
      <c r="U22" s="23" t="e">
        <f>+#REF!+#REF!-#REF!-#REF!-N22</f>
        <v>#REF!</v>
      </c>
    </row>
    <row r="23" spans="1:21" ht="17.25" customHeight="1">
      <c r="A23" s="5">
        <v>29</v>
      </c>
      <c r="B23" s="132" t="s">
        <v>64</v>
      </c>
      <c r="C23" s="148">
        <f>'【調整作業用】全法人（業種別）(27)'!E33</f>
        <v>466029</v>
      </c>
      <c r="D23" s="16">
        <f>'【調整作業用】全法人（業種別）(27)'!H33</f>
        <v>574441</v>
      </c>
      <c r="E23" s="105">
        <f t="shared" si="0"/>
        <v>123.26292998933543</v>
      </c>
      <c r="F23" s="148">
        <f>'【調整作業用】全法人（業種別）(27)'!K33</f>
        <v>227978</v>
      </c>
      <c r="G23" s="16">
        <f>'【調整作業用】全法人（業種別）(27)'!M33</f>
        <v>237936</v>
      </c>
      <c r="H23" s="105">
        <f t="shared" si="1"/>
        <v>104.36796532998798</v>
      </c>
      <c r="I23" s="148">
        <f t="shared" si="2"/>
        <v>694007</v>
      </c>
      <c r="J23" s="95">
        <f t="shared" si="3"/>
        <v>1.7420090970612829</v>
      </c>
      <c r="K23" s="16">
        <f t="shared" si="4"/>
        <v>812377</v>
      </c>
      <c r="L23" s="95">
        <f t="shared" si="5"/>
        <v>1.9663265040118771</v>
      </c>
      <c r="M23" s="105">
        <f t="shared" si="6"/>
        <v>117.05602393059435</v>
      </c>
      <c r="N23" s="116">
        <f t="shared" si="7"/>
        <v>118370</v>
      </c>
      <c r="O23" s="124" t="str">
        <f>'【調整作業用】全法人（業種別）(26)'!U33</f>
        <v>太陽生命保険、明治安田生命保険、損害保険ジャパン日本興亜</v>
      </c>
      <c r="P23" s="126"/>
      <c r="Q23" s="126"/>
      <c r="R23" s="127"/>
      <c r="S23" s="1">
        <v>29</v>
      </c>
      <c r="U23" s="23" t="e">
        <f>+#REF!+#REF!-#REF!-#REF!-N23</f>
        <v>#REF!</v>
      </c>
    </row>
    <row r="24" spans="1:21" ht="17.25" customHeight="1">
      <c r="A24" s="5">
        <v>23</v>
      </c>
      <c r="B24" s="132" t="s">
        <v>61</v>
      </c>
      <c r="C24" s="148">
        <f>'【調整作業用】全法人（業種別）(27)'!E27</f>
        <v>644628</v>
      </c>
      <c r="D24" s="16">
        <f>'【調整作業用】全法人（業種別）(27)'!H27</f>
        <v>651645</v>
      </c>
      <c r="E24" s="105">
        <f t="shared" si="0"/>
        <v>101.08853478285151</v>
      </c>
      <c r="F24" s="148">
        <f>'【調整作業用】全法人（業種別）(27)'!K27</f>
        <v>19327</v>
      </c>
      <c r="G24" s="16">
        <f>'【調整作業用】全法人（業種別）(27)'!M27</f>
        <v>18995</v>
      </c>
      <c r="H24" s="105">
        <f t="shared" si="1"/>
        <v>98.282195891757638</v>
      </c>
      <c r="I24" s="148">
        <f t="shared" si="2"/>
        <v>663955</v>
      </c>
      <c r="J24" s="95">
        <f t="shared" si="3"/>
        <v>1.6665763458283906</v>
      </c>
      <c r="K24" s="16">
        <f t="shared" si="4"/>
        <v>670640</v>
      </c>
      <c r="L24" s="95">
        <f t="shared" si="5"/>
        <v>1.6232576828867942</v>
      </c>
      <c r="M24" s="105">
        <f t="shared" si="6"/>
        <v>101.00684534343442</v>
      </c>
      <c r="N24" s="116">
        <f t="shared" si="7"/>
        <v>6685</v>
      </c>
      <c r="O24" s="124" t="str">
        <f>'【調整作業用】全法人（業種別）(26)'!U27</f>
        <v>関西電力、大阪ガス</v>
      </c>
      <c r="P24" s="126"/>
      <c r="Q24" s="126"/>
      <c r="R24" s="127"/>
      <c r="S24" s="1">
        <v>23</v>
      </c>
      <c r="U24" s="23" t="e">
        <f>+#REF!+#REF!-#REF!-#REF!-N24</f>
        <v>#REF!</v>
      </c>
    </row>
    <row r="25" spans="1:21" ht="17.25" customHeight="1">
      <c r="A25" s="5">
        <v>5</v>
      </c>
      <c r="B25" s="166" t="s">
        <v>36</v>
      </c>
      <c r="C25" s="146">
        <f>'【調整作業用】全法人（業種別）(27)'!E9</f>
        <v>428244</v>
      </c>
      <c r="D25" s="19">
        <f>'【調整作業用】全法人（業種別）(27)'!H9</f>
        <v>431404</v>
      </c>
      <c r="E25" s="108">
        <f t="shared" si="0"/>
        <v>100.73789708670758</v>
      </c>
      <c r="F25" s="146">
        <f>'【調整作業用】全法人（業種別）(27)'!K9</f>
        <v>106330</v>
      </c>
      <c r="G25" s="19">
        <f>'【調整作業用】全法人（業種別）(27)'!M9</f>
        <v>90771</v>
      </c>
      <c r="H25" s="108">
        <f t="shared" si="1"/>
        <v>85.367252891940183</v>
      </c>
      <c r="I25" s="146">
        <f t="shared" si="2"/>
        <v>534574</v>
      </c>
      <c r="J25" s="98">
        <f t="shared" si="3"/>
        <v>1.3418204298406762</v>
      </c>
      <c r="K25" s="19">
        <f t="shared" si="4"/>
        <v>522175</v>
      </c>
      <c r="L25" s="98">
        <f t="shared" si="5"/>
        <v>1.2639040029843311</v>
      </c>
      <c r="M25" s="108">
        <f t="shared" si="6"/>
        <v>97.680583043694597</v>
      </c>
      <c r="N25" s="119">
        <f t="shared" si="7"/>
        <v>-12399</v>
      </c>
      <c r="O25" s="124" t="str">
        <f>'【調整作業用】全法人（業種別）(26)'!U9</f>
        <v>日本バイリーン、ＪＮＣファイバーズ、綾羽、ダイニック</v>
      </c>
      <c r="P25" s="126"/>
      <c r="Q25" s="126"/>
      <c r="R25" s="127"/>
      <c r="S25" s="1">
        <v>5</v>
      </c>
      <c r="U25" s="23" t="e">
        <f>+#REF!+#REF!-#REF!-#REF!-N25</f>
        <v>#REF!</v>
      </c>
    </row>
    <row r="26" spans="1:21" ht="17.25" customHeight="1">
      <c r="A26" s="5">
        <v>27</v>
      </c>
      <c r="B26" s="133" t="s">
        <v>66</v>
      </c>
      <c r="C26" s="144">
        <f>'【調整作業用】全法人（業種別）(27)'!E31</f>
        <v>410533</v>
      </c>
      <c r="D26" s="17">
        <f>'【調整作業用】全法人（業種別）(27)'!H31</f>
        <v>443991</v>
      </c>
      <c r="E26" s="106">
        <f t="shared" si="0"/>
        <v>108.14989294405078</v>
      </c>
      <c r="F26" s="144">
        <f>'【調整作業用】全法人（業種別）(27)'!K31</f>
        <v>77822</v>
      </c>
      <c r="G26" s="17">
        <f>'【調整作業用】全法人（業種別）(27)'!M31</f>
        <v>65315</v>
      </c>
      <c r="H26" s="106">
        <f t="shared" si="1"/>
        <v>83.928709105394361</v>
      </c>
      <c r="I26" s="144">
        <f t="shared" si="2"/>
        <v>488355</v>
      </c>
      <c r="J26" s="96">
        <f t="shared" si="3"/>
        <v>1.2258073082769523</v>
      </c>
      <c r="K26" s="17">
        <f t="shared" si="4"/>
        <v>509306</v>
      </c>
      <c r="L26" s="96">
        <f t="shared" si="5"/>
        <v>1.2327550957896065</v>
      </c>
      <c r="M26" s="106">
        <f t="shared" si="6"/>
        <v>104.2901168207554</v>
      </c>
      <c r="N26" s="117">
        <f t="shared" si="7"/>
        <v>20951</v>
      </c>
      <c r="O26" s="124" t="str">
        <f>'【調整作業用】全法人（業種別）(26)'!U31</f>
        <v>京都信用金庫、滋賀県民信用組合、滋賀中央信用金庫</v>
      </c>
      <c r="P26" s="126"/>
      <c r="Q26" s="126"/>
      <c r="R26" s="127"/>
      <c r="S26" s="1">
        <v>27</v>
      </c>
      <c r="U26" s="23" t="e">
        <f>+#REF!+#REF!-#REF!-#REF!-N26</f>
        <v>#REF!</v>
      </c>
    </row>
    <row r="27" spans="1:21" ht="17.25" customHeight="1">
      <c r="A27" s="5">
        <v>31</v>
      </c>
      <c r="B27" s="131" t="s">
        <v>70</v>
      </c>
      <c r="C27" s="143">
        <f>'【調整作業用】全法人（業種別）(27)'!E35</f>
        <v>234732</v>
      </c>
      <c r="D27" s="15">
        <f>'【調整作業用】全法人（業種別）(27)'!H35</f>
        <v>351491</v>
      </c>
      <c r="E27" s="104">
        <f t="shared" si="0"/>
        <v>149.741407221853</v>
      </c>
      <c r="F27" s="143">
        <f>'【調整作業用】全法人（業種別）(27)'!K35</f>
        <v>119757</v>
      </c>
      <c r="G27" s="15">
        <f>'【調整作業用】全法人（業種別）(27)'!M35</f>
        <v>132342</v>
      </c>
      <c r="H27" s="104">
        <f t="shared" si="1"/>
        <v>110.50878028006714</v>
      </c>
      <c r="I27" s="143">
        <f t="shared" si="2"/>
        <v>354489</v>
      </c>
      <c r="J27" s="94">
        <f t="shared" si="3"/>
        <v>0.88979370929710666</v>
      </c>
      <c r="K27" s="15">
        <f t="shared" si="4"/>
        <v>483833</v>
      </c>
      <c r="L27" s="94">
        <f t="shared" si="5"/>
        <v>1.1710987034536655</v>
      </c>
      <c r="M27" s="104">
        <f t="shared" si="6"/>
        <v>136.48745095052314</v>
      </c>
      <c r="N27" s="115">
        <f t="shared" si="7"/>
        <v>129344</v>
      </c>
      <c r="O27" s="124" t="str">
        <f>'【調整作業用】全法人（業種別）(26)'!U35</f>
        <v>リゾートトラスト</v>
      </c>
      <c r="P27" s="126"/>
      <c r="Q27" s="126"/>
      <c r="R27" s="127"/>
      <c r="S27" s="1">
        <v>31</v>
      </c>
      <c r="U27" s="23" t="e">
        <f>+#REF!+#REF!-#REF!-#REF!-N27</f>
        <v>#REF!</v>
      </c>
    </row>
    <row r="28" spans="1:21" ht="17.25" customHeight="1">
      <c r="A28" s="5">
        <v>28</v>
      </c>
      <c r="B28" s="132" t="s">
        <v>49</v>
      </c>
      <c r="C28" s="148">
        <f>'【調整作業用】全法人（業種別）(27)'!E32</f>
        <v>243034</v>
      </c>
      <c r="D28" s="16">
        <f>'【調整作業用】全法人（業種別）(27)'!H32</f>
        <v>307983</v>
      </c>
      <c r="E28" s="105">
        <f t="shared" si="0"/>
        <v>126.72424434441271</v>
      </c>
      <c r="F28" s="148">
        <f>'【調整作業用】全法人（業種別）(27)'!K32</f>
        <v>64919</v>
      </c>
      <c r="G28" s="16">
        <f>'【調整作業用】全法人（業種別）(27)'!M32</f>
        <v>70699</v>
      </c>
      <c r="H28" s="105">
        <f t="shared" si="1"/>
        <v>108.90340270182844</v>
      </c>
      <c r="I28" s="148">
        <f t="shared" si="2"/>
        <v>307953</v>
      </c>
      <c r="J28" s="95">
        <f t="shared" si="3"/>
        <v>0.77298489419748395</v>
      </c>
      <c r="K28" s="16">
        <f t="shared" si="4"/>
        <v>378682</v>
      </c>
      <c r="L28" s="95">
        <f t="shared" si="5"/>
        <v>0.91658485308203663</v>
      </c>
      <c r="M28" s="105">
        <f t="shared" si="6"/>
        <v>122.96746581458859</v>
      </c>
      <c r="N28" s="116">
        <f t="shared" si="7"/>
        <v>70729</v>
      </c>
      <c r="O28" s="124" t="str">
        <f>'【調整作業用】全法人（業種別）(26)'!U32</f>
        <v>びわこ信用保証、エース証券</v>
      </c>
      <c r="P28" s="126"/>
      <c r="Q28" s="126"/>
      <c r="R28" s="127"/>
      <c r="S28" s="1">
        <v>28</v>
      </c>
      <c r="U28" s="23" t="e">
        <f>+#REF!+#REF!-#REF!-#REF!-N28</f>
        <v>#REF!</v>
      </c>
    </row>
    <row r="29" spans="1:21" ht="17.25" customHeight="1">
      <c r="A29" s="5">
        <v>9</v>
      </c>
      <c r="B29" s="166" t="s">
        <v>43</v>
      </c>
      <c r="C29" s="146">
        <f>'【調整作業用】全法人（業種別）(27)'!E13</f>
        <v>380009</v>
      </c>
      <c r="D29" s="19">
        <f>'【調整作業用】全法人（業種別）(27)'!H13</f>
        <v>339605</v>
      </c>
      <c r="E29" s="108">
        <f t="shared" si="0"/>
        <v>89.36762024057326</v>
      </c>
      <c r="F29" s="146">
        <f>'【調整作業用】全法人（業種別）(27)'!K13</f>
        <v>40326</v>
      </c>
      <c r="G29" s="19">
        <f>'【調整作業用】全法人（業種別）(27)'!M13</f>
        <v>26483</v>
      </c>
      <c r="H29" s="108">
        <f t="shared" si="1"/>
        <v>65.672270991419921</v>
      </c>
      <c r="I29" s="146">
        <f t="shared" si="2"/>
        <v>420335</v>
      </c>
      <c r="J29" s="98">
        <f t="shared" si="3"/>
        <v>1.0550720580819133</v>
      </c>
      <c r="K29" s="19">
        <f t="shared" si="4"/>
        <v>366088</v>
      </c>
      <c r="L29" s="98">
        <f t="shared" si="5"/>
        <v>0.88610157254661337</v>
      </c>
      <c r="M29" s="108">
        <f t="shared" si="6"/>
        <v>87.094341418154571</v>
      </c>
      <c r="N29" s="119">
        <f t="shared" si="7"/>
        <v>-54247</v>
      </c>
      <c r="O29" s="124" t="str">
        <f>'【調整作業用】全法人（業種別）(26)'!U13</f>
        <v>東レ、旭化成ケミカルズ、旭化成せんい</v>
      </c>
      <c r="P29" s="126"/>
      <c r="Q29" s="126"/>
      <c r="R29" s="127"/>
      <c r="S29" s="1">
        <v>9</v>
      </c>
      <c r="U29" s="23" t="e">
        <f>+#REF!+#REF!-#REF!-#REF!-N29</f>
        <v>#REF!</v>
      </c>
    </row>
    <row r="30" spans="1:21" ht="17.25" customHeight="1">
      <c r="A30" s="5">
        <v>15</v>
      </c>
      <c r="B30" s="166" t="s">
        <v>54</v>
      </c>
      <c r="C30" s="146">
        <f>'【調整作業用】全法人（業種別）(27)'!E19</f>
        <v>255983</v>
      </c>
      <c r="D30" s="19">
        <f>'【調整作業用】全法人（業種別）(27)'!H19</f>
        <v>298327</v>
      </c>
      <c r="E30" s="108">
        <f t="shared" si="0"/>
        <v>116.54172347382443</v>
      </c>
      <c r="F30" s="146">
        <f>'【調整作業用】全法人（業種別）(27)'!K19</f>
        <v>70110</v>
      </c>
      <c r="G30" s="19">
        <f>'【調整作業用】全法人（業種別）(27)'!M19</f>
        <v>59213</v>
      </c>
      <c r="H30" s="108">
        <f t="shared" si="1"/>
        <v>84.457281414919422</v>
      </c>
      <c r="I30" s="146">
        <f t="shared" si="2"/>
        <v>326093</v>
      </c>
      <c r="J30" s="98">
        <f t="shared" si="3"/>
        <v>0.81851764101515534</v>
      </c>
      <c r="K30" s="19">
        <f t="shared" si="4"/>
        <v>357540</v>
      </c>
      <c r="L30" s="98">
        <f t="shared" si="5"/>
        <v>0.86541147551494757</v>
      </c>
      <c r="M30" s="108">
        <f t="shared" si="6"/>
        <v>109.64356793920753</v>
      </c>
      <c r="N30" s="119">
        <f t="shared" si="7"/>
        <v>31447</v>
      </c>
      <c r="O30" s="124" t="str">
        <f>'【調整作業用】全法人（業種別）(26)'!U19</f>
        <v>近江鍛工、東洋アルミエコープロダクツ、エス・エス・アルミ</v>
      </c>
      <c r="P30" s="126"/>
      <c r="Q30" s="126"/>
      <c r="R30" s="127"/>
      <c r="S30" s="1">
        <v>15</v>
      </c>
      <c r="U30" s="23" t="e">
        <f>+#REF!+#REF!-#REF!-#REF!-N30</f>
        <v>#REF!</v>
      </c>
    </row>
    <row r="31" spans="1:21" ht="17.25" customHeight="1">
      <c r="A31" s="5">
        <v>32</v>
      </c>
      <c r="B31" s="132" t="s">
        <v>62</v>
      </c>
      <c r="C31" s="148">
        <f>'【調整作業用】全法人（業種別）(27)'!E36</f>
        <v>147357</v>
      </c>
      <c r="D31" s="16">
        <f>'【調整作業用】全法人（業種別）(27)'!H36</f>
        <v>163834</v>
      </c>
      <c r="E31" s="105">
        <f t="shared" si="0"/>
        <v>111.18168800939216</v>
      </c>
      <c r="F31" s="148">
        <f>'【調整作業用】全法人（業種別）(27)'!K36</f>
        <v>115970</v>
      </c>
      <c r="G31" s="16">
        <f>'【調整作業用】全法人（業種別）(27)'!M36</f>
        <v>103160</v>
      </c>
      <c r="H31" s="105">
        <f t="shared" si="1"/>
        <v>88.954039837889113</v>
      </c>
      <c r="I31" s="148">
        <f t="shared" si="2"/>
        <v>263327</v>
      </c>
      <c r="J31" s="95">
        <f t="shared" si="3"/>
        <v>0.66097032090721919</v>
      </c>
      <c r="K31" s="16">
        <f t="shared" si="4"/>
        <v>266994</v>
      </c>
      <c r="L31" s="95">
        <f t="shared" si="5"/>
        <v>0.6462484519036692</v>
      </c>
      <c r="M31" s="105">
        <f t="shared" si="6"/>
        <v>101.39256513764255</v>
      </c>
      <c r="N31" s="116">
        <f t="shared" si="7"/>
        <v>3667</v>
      </c>
      <c r="O31" s="124" t="str">
        <f>'【調整作業用】全法人（業種別）(26)'!U36</f>
        <v>日吉</v>
      </c>
      <c r="P31" s="126"/>
      <c r="Q31" s="126"/>
      <c r="R31" s="127"/>
      <c r="S31" s="1">
        <v>32</v>
      </c>
      <c r="U31" s="23" t="e">
        <f>+#REF!+#REF!-#REF!-#REF!-N31</f>
        <v>#REF!</v>
      </c>
    </row>
    <row r="32" spans="1:21" ht="17.25" customHeight="1">
      <c r="A32" s="5">
        <v>7</v>
      </c>
      <c r="B32" s="166" t="s">
        <v>41</v>
      </c>
      <c r="C32" s="146">
        <f>'【調整作業用】全法人（業種別）(27)'!E11</f>
        <v>127823</v>
      </c>
      <c r="D32" s="19">
        <f>'【調整作業用】全法人（業種別）(27)'!H11</f>
        <v>214188</v>
      </c>
      <c r="E32" s="108">
        <f t="shared" si="0"/>
        <v>167.56608748034392</v>
      </c>
      <c r="F32" s="146">
        <f>'【調整作業用】全法人（業種別）(27)'!K11</f>
        <v>31798</v>
      </c>
      <c r="G32" s="19">
        <f>'【調整作業用】全法人（業種別）(27)'!M11</f>
        <v>42514</v>
      </c>
      <c r="H32" s="108">
        <f t="shared" si="1"/>
        <v>133.70023271903892</v>
      </c>
      <c r="I32" s="146">
        <f t="shared" si="2"/>
        <v>159621</v>
      </c>
      <c r="J32" s="98">
        <f t="shared" si="3"/>
        <v>0.40066056117880516</v>
      </c>
      <c r="K32" s="19">
        <f t="shared" si="4"/>
        <v>256702</v>
      </c>
      <c r="L32" s="98">
        <f t="shared" si="5"/>
        <v>0.62133707162174323</v>
      </c>
      <c r="M32" s="108">
        <f t="shared" si="6"/>
        <v>160.81969164458309</v>
      </c>
      <c r="N32" s="119">
        <f t="shared" si="7"/>
        <v>97081</v>
      </c>
      <c r="O32" s="124" t="str">
        <f>'【調整作業用】全法人（業種別）(26)'!U11</f>
        <v>大津板紙、山田ダンボール</v>
      </c>
      <c r="P32" s="126"/>
      <c r="Q32" s="126"/>
      <c r="R32" s="127"/>
      <c r="S32" s="1">
        <v>7</v>
      </c>
      <c r="U32" s="23" t="e">
        <f>+#REF!+#REF!-#REF!-#REF!-N32</f>
        <v>#REF!</v>
      </c>
    </row>
    <row r="33" spans="1:21" ht="17.25" customHeight="1">
      <c r="A33" s="5">
        <v>34</v>
      </c>
      <c r="B33" s="132" t="s">
        <v>25</v>
      </c>
      <c r="C33" s="148">
        <f>'【調整作業用】全法人（業種別）(27)'!E38</f>
        <v>180295</v>
      </c>
      <c r="D33" s="16">
        <f>'【調整作業用】全法人（業種別）(27)'!H38</f>
        <v>183792</v>
      </c>
      <c r="E33" s="105">
        <f t="shared" si="0"/>
        <v>101.93959899054327</v>
      </c>
      <c r="F33" s="148">
        <f>'【調整作業用】全法人（業種別）(27)'!K38</f>
        <v>51729</v>
      </c>
      <c r="G33" s="16">
        <f>'【調整作業用】全法人（業種別）(27)'!M38</f>
        <v>42918</v>
      </c>
      <c r="H33" s="105">
        <f t="shared" si="1"/>
        <v>82.967001101896415</v>
      </c>
      <c r="I33" s="148">
        <f t="shared" si="2"/>
        <v>232024</v>
      </c>
      <c r="J33" s="95">
        <f t="shared" si="3"/>
        <v>0.58239746679291005</v>
      </c>
      <c r="K33" s="16">
        <f t="shared" si="4"/>
        <v>226710</v>
      </c>
      <c r="L33" s="95">
        <f t="shared" si="5"/>
        <v>0.54874261792804657</v>
      </c>
      <c r="M33" s="105">
        <f t="shared" si="6"/>
        <v>97.709719684170608</v>
      </c>
      <c r="N33" s="116">
        <f t="shared" si="7"/>
        <v>-5314</v>
      </c>
      <c r="O33" s="124" t="str">
        <f>'【調整作業用】全法人（業種別）(26)'!U38</f>
        <v>レーク伊吹農業協同組合、甲賀農業協同組合</v>
      </c>
      <c r="P33" s="126"/>
      <c r="Q33" s="126"/>
      <c r="R33" s="127"/>
      <c r="S33" s="1">
        <v>34</v>
      </c>
      <c r="U33" s="23" t="e">
        <f>+#REF!+#REF!-#REF!-#REF!-N33</f>
        <v>#REF!</v>
      </c>
    </row>
    <row r="34" spans="1:21" ht="17.25" customHeight="1">
      <c r="A34" s="5">
        <v>12</v>
      </c>
      <c r="B34" s="166" t="s">
        <v>48</v>
      </c>
      <c r="C34" s="146">
        <f>'【調整作業用】全法人（業種別）(27)'!E16</f>
        <v>160768</v>
      </c>
      <c r="D34" s="19">
        <f>'【調整作業用】全法人（業種別）(27)'!H16</f>
        <v>119976</v>
      </c>
      <c r="E34" s="108">
        <f t="shared" si="0"/>
        <v>74.626791401273891</v>
      </c>
      <c r="F34" s="146">
        <f>'【調整作業用】全法人（業種別）(27)'!K16</f>
        <v>45421</v>
      </c>
      <c r="G34" s="19">
        <f>'【調整作業用】全法人（業種別）(27)'!M16</f>
        <v>22650</v>
      </c>
      <c r="H34" s="108">
        <f t="shared" si="1"/>
        <v>49.866801699654346</v>
      </c>
      <c r="I34" s="146">
        <f t="shared" si="2"/>
        <v>206189</v>
      </c>
      <c r="J34" s="98">
        <f t="shared" si="3"/>
        <v>0.51754969865429146</v>
      </c>
      <c r="K34" s="19">
        <f t="shared" si="4"/>
        <v>142626</v>
      </c>
      <c r="L34" s="98">
        <f t="shared" si="5"/>
        <v>0.3452206105800607</v>
      </c>
      <c r="M34" s="108">
        <f t="shared" si="6"/>
        <v>69.172458278569664</v>
      </c>
      <c r="N34" s="119">
        <f t="shared" si="7"/>
        <v>-63563</v>
      </c>
      <c r="O34" s="124" t="str">
        <f>'【調整作業用】全法人（業種別）(26)'!U16</f>
        <v>積水化成品滋賀、京セラサーキットソリューションズ</v>
      </c>
      <c r="P34" s="126"/>
      <c r="Q34" s="126"/>
      <c r="R34" s="127"/>
      <c r="S34" s="1">
        <v>12</v>
      </c>
      <c r="U34" s="23" t="e">
        <f>+#REF!+#REF!-#REF!-#REF!-N34</f>
        <v>#REF!</v>
      </c>
    </row>
    <row r="35" spans="1:21" ht="17.25" customHeight="1">
      <c r="A35" s="5">
        <v>1</v>
      </c>
      <c r="B35" s="132" t="s">
        <v>22</v>
      </c>
      <c r="C35" s="148">
        <f>'【調整作業用】全法人（業種別）(27)'!E5</f>
        <v>81662</v>
      </c>
      <c r="D35" s="16">
        <f>'【調整作業用】全法人（業種別）(27)'!H5</f>
        <v>82879</v>
      </c>
      <c r="E35" s="105">
        <f t="shared" si="0"/>
        <v>101.49028924101786</v>
      </c>
      <c r="F35" s="148">
        <f>'【調整作業用】全法人（業種別）(27)'!K5</f>
        <v>45482</v>
      </c>
      <c r="G35" s="16">
        <f>'【調整作業用】全法人（業種別）(27)'!M5</f>
        <v>43555</v>
      </c>
      <c r="H35" s="105">
        <f t="shared" si="1"/>
        <v>95.763159051932632</v>
      </c>
      <c r="I35" s="148">
        <f t="shared" si="2"/>
        <v>127144</v>
      </c>
      <c r="J35" s="95">
        <f t="shared" si="3"/>
        <v>0.31914087990000067</v>
      </c>
      <c r="K35" s="16">
        <f t="shared" si="4"/>
        <v>126434</v>
      </c>
      <c r="L35" s="95">
        <f t="shared" si="5"/>
        <v>0.30602851288039623</v>
      </c>
      <c r="M35" s="105">
        <f t="shared" si="6"/>
        <v>99.441578053230984</v>
      </c>
      <c r="N35" s="116">
        <f t="shared" si="7"/>
        <v>-710</v>
      </c>
      <c r="O35" s="124" t="str">
        <f>'【調整作業用】全法人（業種別）(26)'!U5</f>
        <v>タキイ種苗</v>
      </c>
      <c r="P35" s="126"/>
      <c r="Q35" s="126"/>
      <c r="R35" s="127"/>
      <c r="S35" s="1">
        <v>1</v>
      </c>
      <c r="U35" s="23" t="e">
        <f>+#REF!+#REF!-#REF!-#REF!-N35</f>
        <v>#REF!</v>
      </c>
    </row>
    <row r="36" spans="1:21" ht="17.25" customHeight="1">
      <c r="A36" s="5">
        <v>8</v>
      </c>
      <c r="B36" s="166" t="s">
        <v>44</v>
      </c>
      <c r="C36" s="146">
        <f>'【調整作業用】全法人（業種別）(27)'!E12</f>
        <v>124505</v>
      </c>
      <c r="D36" s="19">
        <f>'【調整作業用】全法人（業種別）(27)'!H12</f>
        <v>89286</v>
      </c>
      <c r="E36" s="108">
        <f t="shared" si="0"/>
        <v>71.712782619171918</v>
      </c>
      <c r="F36" s="146">
        <f>'【調整作業用】全法人（業種別）(27)'!K12</f>
        <v>33653</v>
      </c>
      <c r="G36" s="19">
        <f>'【調整作業用】全法人（業種別）(27)'!M12</f>
        <v>14310</v>
      </c>
      <c r="H36" s="108">
        <f t="shared" si="1"/>
        <v>42.522211987044244</v>
      </c>
      <c r="I36" s="146">
        <f t="shared" si="2"/>
        <v>158158</v>
      </c>
      <c r="J36" s="98">
        <f t="shared" si="3"/>
        <v>0.39698832255729177</v>
      </c>
      <c r="K36" s="19">
        <f t="shared" si="4"/>
        <v>103596</v>
      </c>
      <c r="L36" s="98">
        <f t="shared" si="5"/>
        <v>0.25075003417085223</v>
      </c>
      <c r="M36" s="108">
        <f t="shared" si="6"/>
        <v>65.501587020574362</v>
      </c>
      <c r="N36" s="119">
        <f t="shared" si="7"/>
        <v>-54562</v>
      </c>
      <c r="O36" s="124" t="str">
        <f>'【調整作業用】全法人（業種別）(26)'!U12</f>
        <v>佐川印刷、大阪シーリング印刷</v>
      </c>
      <c r="P36" s="126"/>
      <c r="Q36" s="126"/>
      <c r="R36" s="127"/>
      <c r="S36" s="1">
        <v>8</v>
      </c>
      <c r="U36" s="23" t="e">
        <f>+#REF!+#REF!-#REF!-#REF!-N36</f>
        <v>#REF!</v>
      </c>
    </row>
    <row r="37" spans="1:21" ht="17.25" customHeight="1">
      <c r="A37" s="5">
        <v>6</v>
      </c>
      <c r="B37" s="166" t="s">
        <v>37</v>
      </c>
      <c r="C37" s="146">
        <f>'【調整作業用】全法人（業種別）(27)'!E10</f>
        <v>120412</v>
      </c>
      <c r="D37" s="19">
        <f>'【調整作業用】全法人（業種別）(27)'!H10</f>
        <v>76496</v>
      </c>
      <c r="E37" s="108">
        <f t="shared" si="0"/>
        <v>63.528551971564298</v>
      </c>
      <c r="F37" s="146">
        <f>'【調整作業用】全法人（業種別）(27)'!K10</f>
        <v>39256</v>
      </c>
      <c r="G37" s="19">
        <f>'【調整作業用】全法人（業種別）(27)'!M10</f>
        <v>25749</v>
      </c>
      <c r="H37" s="108">
        <f t="shared" si="1"/>
        <v>65.592520888526593</v>
      </c>
      <c r="I37" s="146">
        <f t="shared" si="2"/>
        <v>159668</v>
      </c>
      <c r="J37" s="98">
        <f t="shared" si="3"/>
        <v>0.40077853466835478</v>
      </c>
      <c r="K37" s="19">
        <f t="shared" si="4"/>
        <v>102245</v>
      </c>
      <c r="L37" s="98">
        <f t="shared" si="5"/>
        <v>0.24747999192824807</v>
      </c>
      <c r="M37" s="108">
        <f t="shared" si="6"/>
        <v>64.035999699376205</v>
      </c>
      <c r="N37" s="119">
        <f t="shared" si="7"/>
        <v>-57423</v>
      </c>
      <c r="O37" s="124" t="str">
        <f>'【調整作業用】全法人（業種別）(26)'!U10</f>
        <v>トーア</v>
      </c>
      <c r="P37" s="126"/>
      <c r="Q37" s="126"/>
      <c r="R37" s="127"/>
      <c r="S37" s="1">
        <v>6</v>
      </c>
      <c r="U37" s="23" t="e">
        <f>+#REF!+#REF!-#REF!-#REF!-N37</f>
        <v>#REF!</v>
      </c>
    </row>
    <row r="38" spans="1:21" ht="17.25" customHeight="1">
      <c r="A38" s="5">
        <v>2</v>
      </c>
      <c r="B38" s="133" t="s">
        <v>33</v>
      </c>
      <c r="C38" s="168">
        <f>'【調整作業用】全法人（業種別）(27)'!E6</f>
        <v>24843</v>
      </c>
      <c r="D38" s="171">
        <f>'【調整作業用】全法人（業種別）(27)'!H6</f>
        <v>33709</v>
      </c>
      <c r="E38" s="174">
        <f t="shared" si="0"/>
        <v>135.68812140240712</v>
      </c>
      <c r="F38" s="168">
        <f>'【調整作業用】全法人（業種別）(27)'!K6</f>
        <v>9210</v>
      </c>
      <c r="G38" s="171">
        <f>'【調整作業用】全法人（業種別）(27)'!M6</f>
        <v>8630</v>
      </c>
      <c r="H38" s="174">
        <f t="shared" si="1"/>
        <v>93.702497285559176</v>
      </c>
      <c r="I38" s="168">
        <f t="shared" si="2"/>
        <v>34053</v>
      </c>
      <c r="J38" s="178">
        <f t="shared" si="3"/>
        <v>8.5475558290086212E-2</v>
      </c>
      <c r="K38" s="171">
        <f t="shared" si="4"/>
        <v>42339</v>
      </c>
      <c r="L38" s="178">
        <f t="shared" si="5"/>
        <v>0.10247988046603838</v>
      </c>
      <c r="M38" s="174">
        <f t="shared" si="6"/>
        <v>124.33265791560216</v>
      </c>
      <c r="N38" s="117">
        <f t="shared" si="7"/>
        <v>8286</v>
      </c>
      <c r="O38" s="124" t="str">
        <f>'【調整作業用】全法人（業種別）(26)'!U6</f>
        <v>高島鉱建</v>
      </c>
      <c r="P38" s="126"/>
      <c r="Q38" s="126"/>
      <c r="R38" s="127"/>
      <c r="S38" s="1">
        <v>2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30943059</v>
      </c>
      <c r="D39" s="72">
        <f>SUM(D5:D38)</f>
        <v>33858668</v>
      </c>
      <c r="E39" s="156">
        <f t="shared" si="0"/>
        <v>109.42249762701223</v>
      </c>
      <c r="F39" s="154">
        <f>SUM(F5:F38)</f>
        <v>8896400</v>
      </c>
      <c r="G39" s="72">
        <f>SUM(G5:G38)</f>
        <v>7455783</v>
      </c>
      <c r="H39" s="156">
        <f t="shared" si="1"/>
        <v>83.806742052965248</v>
      </c>
      <c r="I39" s="154">
        <f t="shared" si="2"/>
        <v>39839459</v>
      </c>
      <c r="J39" s="180">
        <f>ROUND(I39/$I$39*100,2)</f>
        <v>100</v>
      </c>
      <c r="K39" s="72">
        <f t="shared" si="4"/>
        <v>41314451</v>
      </c>
      <c r="L39" s="180">
        <f>ROUND(K39/$K$39*100,2)</f>
        <v>100</v>
      </c>
      <c r="M39" s="156">
        <f>ROUND(K39/I39*100,2)</f>
        <v>103.7</v>
      </c>
      <c r="N39" s="182">
        <f>+SUM(N5:N38)</f>
        <v>1474992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SUM(C5,C9,C11:C19,C22,C25,C29:C30,C32,C34,C36:C37)</f>
        <v>17959795</v>
      </c>
      <c r="D40" s="173">
        <f>SUM(D5,D9,D11:D19,D22,D25,D29:D30,D32,D34,D36:D37)</f>
        <v>19780322</v>
      </c>
      <c r="E40" s="176">
        <f t="shared" si="0"/>
        <v>110.13668029061579</v>
      </c>
      <c r="F40" s="170">
        <f>SUM(F5,F9,F11:F19,F22,F25,F29:F30,F32,F34,F36:F37)</f>
        <v>4834236</v>
      </c>
      <c r="G40" s="173">
        <f>SUM(G5,G9,G11:G19,G22,G25,G29:G30,G32,G34,G36:G37)</f>
        <v>3936805</v>
      </c>
      <c r="H40" s="176">
        <f t="shared" si="1"/>
        <v>81.435929069246924</v>
      </c>
      <c r="I40" s="170">
        <f>SUM(I5,I9,I11:I19,I22,I25,I29:I30,I32,I34,I36:I37)</f>
        <v>22794031</v>
      </c>
      <c r="J40" s="181">
        <f>ROUND(I40/$I$39*100,2)</f>
        <v>57.21</v>
      </c>
      <c r="K40" s="173">
        <f>SUM(K5,K9,K11:K19,K22,K25,K29:K30,K32,K34,K36:K37)</f>
        <v>23717127</v>
      </c>
      <c r="L40" s="181">
        <f>ROUND(K40/$K$39*100,2)</f>
        <v>57.41</v>
      </c>
      <c r="M40" s="176">
        <f>ROUND(K40/I40*100,2)</f>
        <v>104.05</v>
      </c>
      <c r="N40" s="122">
        <f>K40-I40</f>
        <v>923096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C39-C40</f>
        <v>12983264</v>
      </c>
      <c r="D41" s="74">
        <f>D39-D40</f>
        <v>14078346</v>
      </c>
      <c r="E41" s="110">
        <f t="shared" si="0"/>
        <v>108.43456622310075</v>
      </c>
      <c r="F41" s="149">
        <f>F39-F40</f>
        <v>4062164</v>
      </c>
      <c r="G41" s="74">
        <f>G39-G40</f>
        <v>3518978</v>
      </c>
      <c r="H41" s="110">
        <f t="shared" si="1"/>
        <v>86.628161738423174</v>
      </c>
      <c r="I41" s="149">
        <f>I39-I40</f>
        <v>17045428</v>
      </c>
      <c r="J41" s="100">
        <f>ROUND(I41/$I$39*100,2)</f>
        <v>42.79</v>
      </c>
      <c r="K41" s="74">
        <f>K39-K40</f>
        <v>17597324</v>
      </c>
      <c r="L41" s="100">
        <f>ROUND(K41/$K$39*100,2)</f>
        <v>42.59</v>
      </c>
      <c r="M41" s="110">
        <f>ROUND(K41/I41*100,2)</f>
        <v>103.24</v>
      </c>
      <c r="N41" s="182">
        <f>N39-N40</f>
        <v>551896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sortState ref="A5:U38">
    <sortCondition descending="1" ref="K5:K38"/>
  </sortState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workbookViewId="0">
      <pane xSplit="2" ySplit="4" topLeftCell="C35" activePane="bottomRight" state="frozen"/>
      <selection activeCell="D1" sqref="D1"/>
      <selection pane="topRight" activeCell="D1" sqref="D1"/>
      <selection pane="bottomLeft" activeCell="D1" sqref="D1"/>
      <selection pane="bottomRight" activeCell="M22" sqref="M22"/>
    </sheetView>
  </sheetViews>
  <sheetFormatPr defaultColWidth="11.375" defaultRowHeight="14.25"/>
  <cols>
    <col min="1" max="1" width="3.375" style="1" customWidth="1"/>
    <col min="2" max="2" width="21.375" style="1" customWidth="1"/>
    <col min="3" max="3" width="11.375" style="1"/>
    <col min="4" max="4" width="14.625" style="1" customWidth="1"/>
    <col min="5" max="6" width="11.375" style="1"/>
    <col min="7" max="7" width="14.625" style="1" customWidth="1"/>
    <col min="8" max="8" width="11.375" style="1"/>
    <col min="9" max="9" width="8" style="1" customWidth="1"/>
    <col min="10" max="10" width="14.625" style="1" customWidth="1"/>
    <col min="11" max="11" width="11.375" style="1"/>
    <col min="12" max="12" width="14.625" style="1" customWidth="1"/>
    <col min="13" max="13" width="11.375" style="1"/>
    <col min="14" max="14" width="7.875" style="1" customWidth="1"/>
    <col min="15" max="15" width="11.375" style="1"/>
    <col min="16" max="16" width="7.375" style="1" customWidth="1"/>
    <col min="17" max="17" width="11.375" style="1"/>
    <col min="18" max="18" width="7.375" style="1" customWidth="1"/>
    <col min="19" max="19" width="7.875" style="1" customWidth="1"/>
    <col min="20" max="20" width="12.75" style="1" customWidth="1"/>
    <col min="21" max="21" width="55.375" style="2" customWidth="1"/>
    <col min="22" max="22" width="11.375" style="3"/>
    <col min="23" max="23" width="13.375" style="3" customWidth="1"/>
    <col min="24" max="24" width="33.75" style="4" customWidth="1"/>
    <col min="25" max="25" width="9.375" style="1" customWidth="1"/>
    <col min="26" max="16384" width="11.375" style="1"/>
  </cols>
  <sheetData>
    <row r="1" spans="1:27" ht="30.75" customHeight="1">
      <c r="C1" s="13" t="s">
        <v>121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12" t="s">
        <v>7</v>
      </c>
    </row>
    <row r="3" spans="1:27" ht="18" customHeight="1">
      <c r="B3" s="7" t="s">
        <v>10</v>
      </c>
      <c r="C3" s="249" t="s">
        <v>67</v>
      </c>
      <c r="D3" s="249"/>
      <c r="E3" s="250"/>
      <c r="F3" s="249"/>
      <c r="G3" s="249"/>
      <c r="H3" s="250"/>
      <c r="I3" s="251"/>
      <c r="J3" s="252" t="s">
        <v>72</v>
      </c>
      <c r="K3" s="250"/>
      <c r="L3" s="249"/>
      <c r="M3" s="250"/>
      <c r="N3" s="253"/>
      <c r="O3" s="249" t="s">
        <v>58</v>
      </c>
      <c r="P3" s="249"/>
      <c r="Q3" s="249"/>
      <c r="R3" s="249"/>
      <c r="S3" s="253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90018</v>
      </c>
      <c r="D5" s="25">
        <f>C5*D42</f>
        <v>89990.022823068532</v>
      </c>
      <c r="E5" s="35">
        <f t="shared" ref="E5:E10" si="0">ROUND(D5,0)</f>
        <v>89990</v>
      </c>
      <c r="F5" s="48">
        <v>85100</v>
      </c>
      <c r="G5" s="25">
        <f>F5*G42</f>
        <v>85074.462863112145</v>
      </c>
      <c r="H5" s="35">
        <f t="shared" ref="H5:H38" si="1">ROUND(G5,0)</f>
        <v>85074</v>
      </c>
      <c r="I5" s="57">
        <f t="shared" ref="I5:I38" si="2">+F5/C5*100</f>
        <v>94.536648225910369</v>
      </c>
      <c r="J5" s="66">
        <v>47600</v>
      </c>
      <c r="K5" s="35">
        <f t="shared" ref="K5:K23" si="3">ROUND(J5,0)</f>
        <v>47600</v>
      </c>
      <c r="L5" s="76">
        <v>46303.8</v>
      </c>
      <c r="M5" s="35">
        <f t="shared" ref="M5:M14" si="4">ROUND(L5,0)</f>
        <v>46304</v>
      </c>
      <c r="N5" s="86">
        <f t="shared" ref="N5:N38" si="5">+L5/J5*100</f>
        <v>97.276890756302521</v>
      </c>
      <c r="O5" s="48">
        <f t="shared" ref="O5:O38" si="6">+J5+C5</f>
        <v>137618</v>
      </c>
      <c r="P5" s="94">
        <f t="shared" ref="P5:P38" si="7">+O5/$O$39*100</f>
        <v>0.40101731663221812</v>
      </c>
      <c r="Q5" s="15">
        <f t="shared" ref="Q5:Q38" si="8">+L5+F5</f>
        <v>131403.79999999999</v>
      </c>
      <c r="R5" s="94">
        <f t="shared" ref="R5:R38" si="9">+Q5/$Q$39*100</f>
        <v>0.32975641700793351</v>
      </c>
      <c r="S5" s="104">
        <f t="shared" ref="S5:S38" si="10">+Q5/O5*100</f>
        <v>95.48445697510499</v>
      </c>
      <c r="T5" s="115">
        <f t="shared" ref="T5:T38" si="11">+Q5-O5</f>
        <v>-6214.2000000000116</v>
      </c>
      <c r="U5" s="124" t="s">
        <v>123</v>
      </c>
      <c r="V5" s="126"/>
      <c r="W5" s="126"/>
      <c r="X5" s="127"/>
      <c r="Y5" s="1">
        <v>1</v>
      </c>
      <c r="AA5" s="23">
        <f t="shared" ref="AA5:AA41" si="12">+F5+L5-J5-C5-T5</f>
        <v>0</v>
      </c>
    </row>
    <row r="6" spans="1:27" ht="17.25" customHeight="1">
      <c r="A6" s="5">
        <v>2</v>
      </c>
      <c r="B6" s="10" t="s">
        <v>33</v>
      </c>
      <c r="C6" s="16">
        <v>17572.2</v>
      </c>
      <c r="D6" s="25">
        <f>C6*D42</f>
        <v>17566.738641733042</v>
      </c>
      <c r="E6" s="35">
        <f t="shared" si="0"/>
        <v>17567</v>
      </c>
      <c r="F6" s="49">
        <v>24850.1</v>
      </c>
      <c r="G6" s="30">
        <f>F6*G42</f>
        <v>24842.642885953268</v>
      </c>
      <c r="H6" s="43">
        <f t="shared" si="1"/>
        <v>24843</v>
      </c>
      <c r="I6" s="58">
        <f t="shared" si="2"/>
        <v>141.41712477663583</v>
      </c>
      <c r="J6" s="67">
        <v>5345.4</v>
      </c>
      <c r="K6" s="43">
        <f t="shared" si="3"/>
        <v>5345</v>
      </c>
      <c r="L6" s="77">
        <v>9210.2999999999993</v>
      </c>
      <c r="M6" s="43">
        <f t="shared" si="4"/>
        <v>9210</v>
      </c>
      <c r="N6" s="87">
        <f t="shared" si="5"/>
        <v>172.3032888090695</v>
      </c>
      <c r="O6" s="49">
        <f t="shared" si="6"/>
        <v>22917.599999999999</v>
      </c>
      <c r="P6" s="95">
        <f t="shared" si="7"/>
        <v>6.6781630714372556E-2</v>
      </c>
      <c r="Q6" s="16">
        <f t="shared" si="8"/>
        <v>34060.399999999994</v>
      </c>
      <c r="R6" s="95">
        <f t="shared" si="9"/>
        <v>8.54742059655582E-2</v>
      </c>
      <c r="S6" s="105">
        <f t="shared" si="10"/>
        <v>148.62114706601039</v>
      </c>
      <c r="T6" s="116">
        <f t="shared" si="11"/>
        <v>11142.799999999996</v>
      </c>
      <c r="U6" s="124" t="s">
        <v>20</v>
      </c>
      <c r="V6" s="126"/>
      <c r="W6" s="126"/>
      <c r="X6" s="127"/>
      <c r="Y6" s="1">
        <v>2</v>
      </c>
      <c r="AA6" s="23">
        <f t="shared" si="12"/>
        <v>0</v>
      </c>
    </row>
    <row r="7" spans="1:27" ht="17.25" customHeight="1">
      <c r="A7" s="5">
        <v>3</v>
      </c>
      <c r="B7" s="11" t="s">
        <v>27</v>
      </c>
      <c r="C7" s="17">
        <v>1122592.2</v>
      </c>
      <c r="D7" s="26">
        <f>C7*D42</f>
        <v>1122243.3035503868</v>
      </c>
      <c r="E7" s="36">
        <f t="shared" si="0"/>
        <v>1122243</v>
      </c>
      <c r="F7" s="50">
        <v>1436239.1</v>
      </c>
      <c r="G7" s="26">
        <f>F7*G42</f>
        <v>1435808.107820207</v>
      </c>
      <c r="H7" s="36">
        <f t="shared" si="1"/>
        <v>1435808</v>
      </c>
      <c r="I7" s="59">
        <f t="shared" si="2"/>
        <v>127.93952247307617</v>
      </c>
      <c r="J7" s="68">
        <v>444595.20000000001</v>
      </c>
      <c r="K7" s="36">
        <f t="shared" si="3"/>
        <v>444595</v>
      </c>
      <c r="L7" s="78">
        <v>515146.9</v>
      </c>
      <c r="M7" s="36">
        <f t="shared" si="4"/>
        <v>515147</v>
      </c>
      <c r="N7" s="88">
        <f t="shared" si="5"/>
        <v>115.86874982006104</v>
      </c>
      <c r="O7" s="50">
        <f t="shared" si="6"/>
        <v>1567187.4</v>
      </c>
      <c r="P7" s="96">
        <f t="shared" si="7"/>
        <v>4.5667665989029249</v>
      </c>
      <c r="Q7" s="17">
        <f t="shared" si="8"/>
        <v>1951386</v>
      </c>
      <c r="R7" s="96">
        <f t="shared" si="9"/>
        <v>4.8969820930554775</v>
      </c>
      <c r="S7" s="106">
        <f t="shared" si="10"/>
        <v>124.51516646956198</v>
      </c>
      <c r="T7" s="117">
        <f t="shared" si="11"/>
        <v>384198.60000000009</v>
      </c>
      <c r="U7" s="124" t="s">
        <v>124</v>
      </c>
      <c r="V7" s="126"/>
      <c r="W7" s="126"/>
      <c r="X7" s="127"/>
      <c r="Y7" s="1">
        <v>3</v>
      </c>
      <c r="AA7" s="23">
        <f t="shared" si="12"/>
        <v>0</v>
      </c>
    </row>
    <row r="8" spans="1:27" ht="17.25" customHeight="1">
      <c r="A8" s="5">
        <v>4</v>
      </c>
      <c r="B8" s="159" t="s">
        <v>34</v>
      </c>
      <c r="C8" s="18">
        <v>1524849.3</v>
      </c>
      <c r="D8" s="27">
        <f>C8*D42</f>
        <v>1524375.3839092192</v>
      </c>
      <c r="E8" s="37">
        <f t="shared" si="0"/>
        <v>1524375</v>
      </c>
      <c r="F8" s="51">
        <v>1591046.8</v>
      </c>
      <c r="G8" s="27">
        <f>F8*G42</f>
        <v>1590569.3525273022</v>
      </c>
      <c r="H8" s="37">
        <f t="shared" si="1"/>
        <v>1590569</v>
      </c>
      <c r="I8" s="60">
        <f t="shared" si="2"/>
        <v>104.34124867290164</v>
      </c>
      <c r="J8" s="69">
        <v>506060.2</v>
      </c>
      <c r="K8" s="37">
        <f t="shared" si="3"/>
        <v>506060</v>
      </c>
      <c r="L8" s="79">
        <v>527541.9</v>
      </c>
      <c r="M8" s="37">
        <f t="shared" si="4"/>
        <v>527542</v>
      </c>
      <c r="N8" s="89">
        <f t="shared" si="5"/>
        <v>104.24489023242688</v>
      </c>
      <c r="O8" s="51">
        <f t="shared" si="6"/>
        <v>2030909.5</v>
      </c>
      <c r="P8" s="97">
        <f t="shared" si="7"/>
        <v>5.9180476246775848</v>
      </c>
      <c r="Q8" s="18">
        <f t="shared" si="8"/>
        <v>2118588.7000000002</v>
      </c>
      <c r="R8" s="97">
        <f t="shared" si="9"/>
        <v>5.3165754630040825</v>
      </c>
      <c r="S8" s="107">
        <f t="shared" si="10"/>
        <v>104.31723816349276</v>
      </c>
      <c r="T8" s="118">
        <f t="shared" si="11"/>
        <v>87679.200000000186</v>
      </c>
      <c r="U8" s="124" t="s">
        <v>13</v>
      </c>
      <c r="V8" s="126"/>
      <c r="W8" s="126"/>
      <c r="X8" s="127"/>
      <c r="Y8" s="1">
        <v>4</v>
      </c>
      <c r="AA8" s="23">
        <f t="shared" si="12"/>
        <v>0</v>
      </c>
    </row>
    <row r="9" spans="1:27" ht="17.25" customHeight="1">
      <c r="A9" s="5">
        <v>5</v>
      </c>
      <c r="B9" s="160" t="s">
        <v>36</v>
      </c>
      <c r="C9" s="19">
        <v>421950.8</v>
      </c>
      <c r="D9" s="28">
        <f>C9*D42</f>
        <v>421819.65964820399</v>
      </c>
      <c r="E9" s="38">
        <f t="shared" si="0"/>
        <v>421820</v>
      </c>
      <c r="F9" s="52">
        <v>428583</v>
      </c>
      <c r="G9" s="28">
        <f>F9*G42</f>
        <v>428454.38915700582</v>
      </c>
      <c r="H9" s="38">
        <f t="shared" si="1"/>
        <v>428454</v>
      </c>
      <c r="I9" s="61">
        <f t="shared" si="2"/>
        <v>101.57179462629293</v>
      </c>
      <c r="J9" s="70">
        <v>114874.9</v>
      </c>
      <c r="K9" s="38">
        <f t="shared" si="3"/>
        <v>114875</v>
      </c>
      <c r="L9" s="80">
        <v>106547.8</v>
      </c>
      <c r="M9" s="38">
        <f t="shared" si="4"/>
        <v>106548</v>
      </c>
      <c r="N9" s="90">
        <f t="shared" si="5"/>
        <v>92.751157998831786</v>
      </c>
      <c r="O9" s="52">
        <f t="shared" si="6"/>
        <v>536825.69999999995</v>
      </c>
      <c r="P9" s="98">
        <f t="shared" si="7"/>
        <v>1.5643041005770475</v>
      </c>
      <c r="Q9" s="19">
        <f t="shared" si="8"/>
        <v>535130.80000000005</v>
      </c>
      <c r="R9" s="98">
        <f t="shared" si="9"/>
        <v>1.3429049634682488</v>
      </c>
      <c r="S9" s="108">
        <f t="shared" si="10"/>
        <v>99.684273685108622</v>
      </c>
      <c r="T9" s="119">
        <f t="shared" si="11"/>
        <v>-1694.8999999999069</v>
      </c>
      <c r="U9" s="124" t="s">
        <v>125</v>
      </c>
      <c r="V9" s="126"/>
      <c r="W9" s="126"/>
      <c r="X9" s="127"/>
      <c r="Y9" s="1">
        <v>5</v>
      </c>
      <c r="AA9" s="23">
        <f t="shared" si="12"/>
        <v>-5.8207660913467407E-11</v>
      </c>
    </row>
    <row r="10" spans="1:27" ht="17.25" customHeight="1">
      <c r="A10" s="5">
        <v>6</v>
      </c>
      <c r="B10" s="160" t="s">
        <v>37</v>
      </c>
      <c r="C10" s="19">
        <v>76839.5</v>
      </c>
      <c r="D10" s="28">
        <f>C10*D42</f>
        <v>76815.618639751774</v>
      </c>
      <c r="E10" s="38">
        <f t="shared" si="0"/>
        <v>76816</v>
      </c>
      <c r="F10" s="52">
        <v>120447.8</v>
      </c>
      <c r="G10" s="28">
        <f>F10*G42</f>
        <v>120411.65555867873</v>
      </c>
      <c r="H10" s="38">
        <f t="shared" si="1"/>
        <v>120412</v>
      </c>
      <c r="I10" s="61">
        <f t="shared" si="2"/>
        <v>156.75245153859669</v>
      </c>
      <c r="J10" s="70">
        <v>30064.1</v>
      </c>
      <c r="K10" s="38">
        <f t="shared" si="3"/>
        <v>30064</v>
      </c>
      <c r="L10" s="80">
        <v>39256.300000000003</v>
      </c>
      <c r="M10" s="38">
        <f t="shared" si="4"/>
        <v>39256</v>
      </c>
      <c r="N10" s="90">
        <f t="shared" si="5"/>
        <v>130.57533736250213</v>
      </c>
      <c r="O10" s="52">
        <f t="shared" si="6"/>
        <v>106903.6</v>
      </c>
      <c r="P10" s="98">
        <f t="shared" si="7"/>
        <v>0.31151589770468979</v>
      </c>
      <c r="Q10" s="19">
        <f t="shared" si="8"/>
        <v>159704.1</v>
      </c>
      <c r="R10" s="98">
        <f t="shared" si="9"/>
        <v>0.40077571422954827</v>
      </c>
      <c r="S10" s="108">
        <f t="shared" si="10"/>
        <v>149.39075952540421</v>
      </c>
      <c r="T10" s="119">
        <f t="shared" si="11"/>
        <v>52800.5</v>
      </c>
      <c r="U10" s="124" t="s">
        <v>150</v>
      </c>
      <c r="V10" s="126"/>
      <c r="W10" s="126"/>
      <c r="X10" s="127"/>
      <c r="Y10" s="1">
        <v>6</v>
      </c>
      <c r="AA10" s="23">
        <f t="shared" si="12"/>
        <v>0</v>
      </c>
    </row>
    <row r="11" spans="1:27" ht="17.25" customHeight="1">
      <c r="A11" s="5">
        <v>7</v>
      </c>
      <c r="B11" s="160" t="s">
        <v>41</v>
      </c>
      <c r="C11" s="19">
        <v>180860.7</v>
      </c>
      <c r="D11" s="28">
        <f>C11*D42</f>
        <v>180804.48933320172</v>
      </c>
      <c r="E11" s="39">
        <f>ROUND(D11,0)+1</f>
        <v>180805</v>
      </c>
      <c r="F11" s="52">
        <v>127861.1</v>
      </c>
      <c r="G11" s="28">
        <f>F11*G42</f>
        <v>127822.73094696438</v>
      </c>
      <c r="H11" s="38">
        <f t="shared" si="1"/>
        <v>127823</v>
      </c>
      <c r="I11" s="61">
        <f t="shared" si="2"/>
        <v>70.69590021491679</v>
      </c>
      <c r="J11" s="70">
        <v>44449.9</v>
      </c>
      <c r="K11" s="38">
        <f t="shared" si="3"/>
        <v>44450</v>
      </c>
      <c r="L11" s="80">
        <v>31798.2</v>
      </c>
      <c r="M11" s="38">
        <f t="shared" si="4"/>
        <v>31798</v>
      </c>
      <c r="N11" s="90">
        <f t="shared" si="5"/>
        <v>71.537168812528265</v>
      </c>
      <c r="O11" s="52">
        <f t="shared" si="6"/>
        <v>225310.6</v>
      </c>
      <c r="P11" s="98">
        <f t="shared" si="7"/>
        <v>0.65655257466897532</v>
      </c>
      <c r="Q11" s="19">
        <f t="shared" si="8"/>
        <v>159659.30000000002</v>
      </c>
      <c r="R11" s="98">
        <f t="shared" si="9"/>
        <v>0.4006632891133648</v>
      </c>
      <c r="S11" s="108">
        <f t="shared" si="10"/>
        <v>70.861868016862061</v>
      </c>
      <c r="T11" s="119">
        <f t="shared" si="11"/>
        <v>-65651.299999999988</v>
      </c>
      <c r="U11" s="124" t="s">
        <v>126</v>
      </c>
      <c r="V11" s="126"/>
      <c r="W11" s="126"/>
      <c r="X11" s="127"/>
      <c r="Y11" s="1">
        <v>7</v>
      </c>
      <c r="AA11" s="23">
        <f t="shared" si="12"/>
        <v>0</v>
      </c>
    </row>
    <row r="12" spans="1:27" ht="17.25" customHeight="1">
      <c r="A12" s="5">
        <v>8</v>
      </c>
      <c r="B12" s="160" t="s">
        <v>44</v>
      </c>
      <c r="C12" s="19">
        <v>155718.70000000001</v>
      </c>
      <c r="D12" s="28">
        <f>C12*D42</f>
        <v>155670.30335020288</v>
      </c>
      <c r="E12" s="38">
        <f t="shared" ref="E12:E38" si="13">ROUND(D12,0)</f>
        <v>155670</v>
      </c>
      <c r="F12" s="52">
        <v>124542.1</v>
      </c>
      <c r="G12" s="28">
        <f>F12*G42</f>
        <v>124504.72692531139</v>
      </c>
      <c r="H12" s="38">
        <f t="shared" si="1"/>
        <v>124505</v>
      </c>
      <c r="I12" s="61">
        <f t="shared" si="2"/>
        <v>79.978897845923441</v>
      </c>
      <c r="J12" s="70">
        <v>37465</v>
      </c>
      <c r="K12" s="38">
        <f t="shared" si="3"/>
        <v>37465</v>
      </c>
      <c r="L12" s="80">
        <v>33652.5</v>
      </c>
      <c r="M12" s="38">
        <f t="shared" si="4"/>
        <v>33653</v>
      </c>
      <c r="N12" s="90">
        <f t="shared" si="5"/>
        <v>89.82383557987454</v>
      </c>
      <c r="O12" s="52">
        <f t="shared" si="6"/>
        <v>193183.7</v>
      </c>
      <c r="P12" s="98">
        <f t="shared" si="7"/>
        <v>0.56293514650033749</v>
      </c>
      <c r="Q12" s="19">
        <f t="shared" si="8"/>
        <v>158194.6</v>
      </c>
      <c r="R12" s="98">
        <f t="shared" si="9"/>
        <v>0.39698764028135591</v>
      </c>
      <c r="S12" s="108">
        <f t="shared" si="10"/>
        <v>81.888171724633082</v>
      </c>
      <c r="T12" s="119">
        <f t="shared" si="11"/>
        <v>-34989.100000000006</v>
      </c>
      <c r="U12" s="124" t="s">
        <v>63</v>
      </c>
      <c r="V12" s="126"/>
      <c r="W12" s="126"/>
      <c r="X12" s="127"/>
      <c r="Y12" s="1">
        <v>8</v>
      </c>
      <c r="AA12" s="23">
        <f t="shared" si="12"/>
        <v>0</v>
      </c>
    </row>
    <row r="13" spans="1:27" ht="17.25" customHeight="1">
      <c r="A13" s="5">
        <v>9</v>
      </c>
      <c r="B13" s="160" t="s">
        <v>43</v>
      </c>
      <c r="C13" s="19">
        <v>189376.2</v>
      </c>
      <c r="D13" s="28">
        <f>C13*D42</f>
        <v>189317.3427552933</v>
      </c>
      <c r="E13" s="38">
        <f t="shared" si="13"/>
        <v>189317</v>
      </c>
      <c r="F13" s="52">
        <v>380123</v>
      </c>
      <c r="G13" s="28">
        <f>F13*G42</f>
        <v>380008.93122109026</v>
      </c>
      <c r="H13" s="38">
        <f t="shared" si="1"/>
        <v>380009</v>
      </c>
      <c r="I13" s="61">
        <f t="shared" si="2"/>
        <v>200.72374458881316</v>
      </c>
      <c r="J13" s="70">
        <v>16714.8</v>
      </c>
      <c r="K13" s="38">
        <f t="shared" si="3"/>
        <v>16715</v>
      </c>
      <c r="L13" s="80">
        <v>40325.5</v>
      </c>
      <c r="M13" s="38">
        <f t="shared" si="4"/>
        <v>40326</v>
      </c>
      <c r="N13" s="90">
        <f t="shared" si="5"/>
        <v>241.25625194438464</v>
      </c>
      <c r="O13" s="52">
        <f t="shared" si="6"/>
        <v>206091</v>
      </c>
      <c r="P13" s="98">
        <f t="shared" si="7"/>
        <v>0.60054687469699075</v>
      </c>
      <c r="Q13" s="19">
        <f t="shared" si="8"/>
        <v>420448.5</v>
      </c>
      <c r="R13" s="98">
        <f t="shared" si="9"/>
        <v>1.0551109701268924</v>
      </c>
      <c r="S13" s="108">
        <f t="shared" si="10"/>
        <v>204.01109218743176</v>
      </c>
      <c r="T13" s="119">
        <f t="shared" si="11"/>
        <v>214357.5</v>
      </c>
      <c r="U13" s="124" t="s">
        <v>119</v>
      </c>
      <c r="V13" s="126"/>
      <c r="W13" s="126"/>
      <c r="X13" s="127"/>
      <c r="Y13" s="1">
        <v>9</v>
      </c>
      <c r="AA13" s="23">
        <f t="shared" si="12"/>
        <v>0</v>
      </c>
    </row>
    <row r="14" spans="1:27" ht="17.25" customHeight="1">
      <c r="A14" s="5">
        <v>10</v>
      </c>
      <c r="B14" s="160" t="s">
        <v>5</v>
      </c>
      <c r="C14" s="19">
        <v>817164.3</v>
      </c>
      <c r="D14" s="28">
        <f>C14*D42</f>
        <v>816910.32912525081</v>
      </c>
      <c r="E14" s="38">
        <f t="shared" si="13"/>
        <v>816910</v>
      </c>
      <c r="F14" s="52">
        <v>1222916.6000000001</v>
      </c>
      <c r="G14" s="28">
        <f>F14*G42</f>
        <v>1222549.6224604393</v>
      </c>
      <c r="H14" s="38">
        <f t="shared" si="1"/>
        <v>1222550</v>
      </c>
      <c r="I14" s="61">
        <f t="shared" si="2"/>
        <v>149.65369877269478</v>
      </c>
      <c r="J14" s="70">
        <v>266430.59999999998</v>
      </c>
      <c r="K14" s="38">
        <f t="shared" si="3"/>
        <v>266431</v>
      </c>
      <c r="L14" s="80">
        <v>402777.3</v>
      </c>
      <c r="M14" s="38">
        <f t="shared" si="4"/>
        <v>402777</v>
      </c>
      <c r="N14" s="90">
        <f t="shared" si="5"/>
        <v>151.17531544800036</v>
      </c>
      <c r="O14" s="52">
        <f t="shared" si="6"/>
        <v>1083594.8999999999</v>
      </c>
      <c r="P14" s="98">
        <f t="shared" si="7"/>
        <v>3.1575834492170842</v>
      </c>
      <c r="Q14" s="19">
        <f t="shared" si="8"/>
        <v>1625693.9000000001</v>
      </c>
      <c r="R14" s="98">
        <f t="shared" si="9"/>
        <v>4.0796612854092027</v>
      </c>
      <c r="S14" s="108">
        <f t="shared" si="10"/>
        <v>150.02782866549117</v>
      </c>
      <c r="T14" s="119">
        <f t="shared" si="11"/>
        <v>542099.00000000023</v>
      </c>
      <c r="U14" s="124" t="s">
        <v>127</v>
      </c>
      <c r="V14" s="126"/>
      <c r="W14" s="126"/>
      <c r="X14" s="127"/>
      <c r="Y14" s="1">
        <v>10</v>
      </c>
      <c r="AA14" s="23">
        <f t="shared" si="12"/>
        <v>0</v>
      </c>
    </row>
    <row r="15" spans="1:27" ht="17.25" customHeight="1">
      <c r="A15" s="5">
        <v>11</v>
      </c>
      <c r="B15" s="160" t="s">
        <v>45</v>
      </c>
      <c r="C15" s="19">
        <v>1257856.8999999999</v>
      </c>
      <c r="D15" s="28">
        <f>C15*D42</f>
        <v>1257465.9639089319</v>
      </c>
      <c r="E15" s="38">
        <f t="shared" si="13"/>
        <v>1257466</v>
      </c>
      <c r="F15" s="52">
        <v>1482153.8</v>
      </c>
      <c r="G15" s="28">
        <f>F15*G42</f>
        <v>1481709.0295595834</v>
      </c>
      <c r="H15" s="38">
        <f t="shared" si="1"/>
        <v>1481709</v>
      </c>
      <c r="I15" s="61">
        <f t="shared" si="2"/>
        <v>117.83167067732427</v>
      </c>
      <c r="J15" s="70">
        <v>301338.90000000002</v>
      </c>
      <c r="K15" s="38">
        <f t="shared" si="3"/>
        <v>301339</v>
      </c>
      <c r="L15" s="80">
        <v>443871.5</v>
      </c>
      <c r="M15" s="39">
        <f>ROUND(L15,0)-1</f>
        <v>443871</v>
      </c>
      <c r="N15" s="90">
        <f t="shared" si="5"/>
        <v>147.29976780296204</v>
      </c>
      <c r="O15" s="52">
        <f t="shared" si="6"/>
        <v>1559195.7999999998</v>
      </c>
      <c r="P15" s="98">
        <f t="shared" si="7"/>
        <v>4.5434791656631006</v>
      </c>
      <c r="Q15" s="19">
        <f t="shared" si="8"/>
        <v>1926025.3</v>
      </c>
      <c r="R15" s="98">
        <f t="shared" si="9"/>
        <v>4.8333396902877261</v>
      </c>
      <c r="S15" s="108">
        <f t="shared" si="10"/>
        <v>123.52683992606958</v>
      </c>
      <c r="T15" s="119">
        <f t="shared" si="11"/>
        <v>366829.50000000023</v>
      </c>
      <c r="U15" s="124" t="s">
        <v>129</v>
      </c>
      <c r="V15" s="126"/>
      <c r="W15" s="126"/>
      <c r="X15" s="127"/>
      <c r="Y15" s="1">
        <v>11</v>
      </c>
      <c r="AA15" s="23">
        <f t="shared" si="12"/>
        <v>0</v>
      </c>
    </row>
    <row r="16" spans="1:27" ht="17.25" customHeight="1">
      <c r="A16" s="5">
        <v>12</v>
      </c>
      <c r="B16" s="160" t="s">
        <v>48</v>
      </c>
      <c r="C16" s="19">
        <v>102533.5</v>
      </c>
      <c r="D16" s="28">
        <f>C16*D42</f>
        <v>102501.63306371057</v>
      </c>
      <c r="E16" s="38">
        <f t="shared" si="13"/>
        <v>102502</v>
      </c>
      <c r="F16" s="52">
        <v>160816.20000000001</v>
      </c>
      <c r="G16" s="28">
        <f>F16*G42</f>
        <v>160767.94165319408</v>
      </c>
      <c r="H16" s="38">
        <f t="shared" si="1"/>
        <v>160768</v>
      </c>
      <c r="I16" s="61">
        <f t="shared" si="2"/>
        <v>156.84259290865913</v>
      </c>
      <c r="J16" s="70">
        <v>25762.1</v>
      </c>
      <c r="K16" s="38">
        <f t="shared" si="3"/>
        <v>25762</v>
      </c>
      <c r="L16" s="80">
        <v>45420.6</v>
      </c>
      <c r="M16" s="38">
        <f t="shared" ref="M16:M21" si="14">ROUND(L16,0)</f>
        <v>45421</v>
      </c>
      <c r="N16" s="90">
        <f t="shared" si="5"/>
        <v>176.30783204785325</v>
      </c>
      <c r="O16" s="52">
        <f t="shared" si="6"/>
        <v>128295.6</v>
      </c>
      <c r="P16" s="98">
        <f t="shared" si="7"/>
        <v>0.37385194703977975</v>
      </c>
      <c r="Q16" s="19">
        <f t="shared" si="8"/>
        <v>206236.80000000002</v>
      </c>
      <c r="R16" s="98">
        <f t="shared" si="9"/>
        <v>0.51754902235081313</v>
      </c>
      <c r="S16" s="108">
        <f t="shared" si="10"/>
        <v>160.75126504728144</v>
      </c>
      <c r="T16" s="119">
        <f t="shared" si="11"/>
        <v>77941.200000000012</v>
      </c>
      <c r="U16" s="124" t="s">
        <v>131</v>
      </c>
      <c r="V16" s="126"/>
      <c r="W16" s="126"/>
      <c r="X16" s="127"/>
      <c r="Y16" s="1">
        <v>12</v>
      </c>
      <c r="AA16" s="23">
        <f t="shared" si="12"/>
        <v>0</v>
      </c>
    </row>
    <row r="17" spans="1:27" ht="17.25" customHeight="1">
      <c r="A17" s="5">
        <v>13</v>
      </c>
      <c r="B17" s="160" t="s">
        <v>51</v>
      </c>
      <c r="C17" s="19">
        <v>703886.1</v>
      </c>
      <c r="D17" s="28">
        <f>C17*D42</f>
        <v>703667.33546447044</v>
      </c>
      <c r="E17" s="38">
        <f t="shared" si="13"/>
        <v>703667</v>
      </c>
      <c r="F17" s="52">
        <v>640349.69999999995</v>
      </c>
      <c r="G17" s="28">
        <f>F17*G42</f>
        <v>640157.5413872503</v>
      </c>
      <c r="H17" s="38">
        <f t="shared" si="1"/>
        <v>640158</v>
      </c>
      <c r="I17" s="61">
        <f t="shared" si="2"/>
        <v>90.973482783649231</v>
      </c>
      <c r="J17" s="70">
        <v>263132.79999999999</v>
      </c>
      <c r="K17" s="38">
        <f t="shared" si="3"/>
        <v>263133</v>
      </c>
      <c r="L17" s="80">
        <v>230458.4</v>
      </c>
      <c r="M17" s="38">
        <f t="shared" si="14"/>
        <v>230458</v>
      </c>
      <c r="N17" s="90">
        <f t="shared" si="5"/>
        <v>87.582543871383578</v>
      </c>
      <c r="O17" s="52">
        <f t="shared" si="6"/>
        <v>967018.89999999991</v>
      </c>
      <c r="P17" s="98">
        <f t="shared" si="7"/>
        <v>2.817882285824814</v>
      </c>
      <c r="Q17" s="19">
        <f t="shared" si="8"/>
        <v>870808.1</v>
      </c>
      <c r="R17" s="98">
        <f t="shared" si="9"/>
        <v>2.185283522679605</v>
      </c>
      <c r="S17" s="108">
        <f t="shared" si="10"/>
        <v>90.050783909187302</v>
      </c>
      <c r="T17" s="119">
        <f t="shared" si="11"/>
        <v>-96210.79999999993</v>
      </c>
      <c r="U17" s="124" t="s">
        <v>81</v>
      </c>
      <c r="V17" s="126"/>
      <c r="W17" s="126"/>
      <c r="X17" s="127"/>
      <c r="Y17" s="1">
        <v>13</v>
      </c>
      <c r="AA17" s="23">
        <f t="shared" si="12"/>
        <v>0</v>
      </c>
    </row>
    <row r="18" spans="1:27" ht="17.25" customHeight="1">
      <c r="A18" s="5">
        <v>14</v>
      </c>
      <c r="B18" s="160" t="s">
        <v>53</v>
      </c>
      <c r="C18" s="19">
        <v>700647</v>
      </c>
      <c r="D18" s="28">
        <f>C18*D42</f>
        <v>700429.24216172879</v>
      </c>
      <c r="E18" s="38">
        <f t="shared" si="13"/>
        <v>700429</v>
      </c>
      <c r="F18" s="52">
        <v>676094.8</v>
      </c>
      <c r="G18" s="28">
        <f>F18*G42</f>
        <v>675891.91485949745</v>
      </c>
      <c r="H18" s="38">
        <f t="shared" si="1"/>
        <v>675892</v>
      </c>
      <c r="I18" s="61">
        <f t="shared" si="2"/>
        <v>96.495781756005528</v>
      </c>
      <c r="J18" s="70">
        <v>174979.8</v>
      </c>
      <c r="K18" s="38">
        <f t="shared" si="3"/>
        <v>174980</v>
      </c>
      <c r="L18" s="80">
        <v>157400.4</v>
      </c>
      <c r="M18" s="38">
        <f t="shared" si="14"/>
        <v>157400</v>
      </c>
      <c r="N18" s="90">
        <f t="shared" si="5"/>
        <v>89.953468914697581</v>
      </c>
      <c r="O18" s="52">
        <f t="shared" si="6"/>
        <v>875626.8</v>
      </c>
      <c r="P18" s="98">
        <f t="shared" si="7"/>
        <v>2.5515667260624046</v>
      </c>
      <c r="Q18" s="19">
        <f t="shared" si="8"/>
        <v>833495.20000000007</v>
      </c>
      <c r="R18" s="98">
        <f t="shared" si="9"/>
        <v>2.0916472030893396</v>
      </c>
      <c r="S18" s="108">
        <f t="shared" si="10"/>
        <v>95.188406750455783</v>
      </c>
      <c r="T18" s="119">
        <f t="shared" si="11"/>
        <v>-42131.599999999977</v>
      </c>
      <c r="U18" s="124" t="s">
        <v>132</v>
      </c>
      <c r="V18" s="126"/>
      <c r="W18" s="126"/>
      <c r="X18" s="127"/>
      <c r="Y18" s="1">
        <v>14</v>
      </c>
      <c r="AA18" s="23">
        <f t="shared" si="12"/>
        <v>1.1641532182693481E-10</v>
      </c>
    </row>
    <row r="19" spans="1:27" ht="17.25" customHeight="1">
      <c r="A19" s="5">
        <v>15</v>
      </c>
      <c r="B19" s="160" t="s">
        <v>54</v>
      </c>
      <c r="C19" s="19">
        <v>289374.5</v>
      </c>
      <c r="D19" s="28">
        <f>C19*D42</f>
        <v>289284.56374740659</v>
      </c>
      <c r="E19" s="38">
        <f t="shared" si="13"/>
        <v>289285</v>
      </c>
      <c r="F19" s="52">
        <v>256059.5</v>
      </c>
      <c r="G19" s="28">
        <f>F19*G42</f>
        <v>255982.66067564118</v>
      </c>
      <c r="H19" s="38">
        <f t="shared" si="1"/>
        <v>255983</v>
      </c>
      <c r="I19" s="61">
        <f t="shared" si="2"/>
        <v>88.4872371269756</v>
      </c>
      <c r="J19" s="70">
        <v>82182.399999999994</v>
      </c>
      <c r="K19" s="38">
        <f t="shared" si="3"/>
        <v>82182</v>
      </c>
      <c r="L19" s="80">
        <v>70109.5</v>
      </c>
      <c r="M19" s="38">
        <f t="shared" si="14"/>
        <v>70110</v>
      </c>
      <c r="N19" s="90">
        <f t="shared" si="5"/>
        <v>85.309628338914422</v>
      </c>
      <c r="O19" s="52">
        <f t="shared" si="6"/>
        <v>371556.9</v>
      </c>
      <c r="P19" s="98">
        <f t="shared" si="7"/>
        <v>1.0827126612375231</v>
      </c>
      <c r="Q19" s="19">
        <f t="shared" si="8"/>
        <v>326169</v>
      </c>
      <c r="R19" s="98">
        <f t="shared" si="9"/>
        <v>0.8185175830460053</v>
      </c>
      <c r="S19" s="108">
        <f t="shared" si="10"/>
        <v>87.784401258595921</v>
      </c>
      <c r="T19" s="119">
        <f t="shared" si="11"/>
        <v>-45387.900000000023</v>
      </c>
      <c r="U19" s="124" t="s">
        <v>133</v>
      </c>
      <c r="V19" s="126"/>
      <c r="W19" s="126"/>
      <c r="X19" s="127"/>
      <c r="Y19" s="1">
        <v>15</v>
      </c>
      <c r="AA19" s="23">
        <f t="shared" si="12"/>
        <v>0</v>
      </c>
    </row>
    <row r="20" spans="1:27" ht="17.25" customHeight="1">
      <c r="A20" s="5">
        <v>16</v>
      </c>
      <c r="B20" s="160" t="s">
        <v>56</v>
      </c>
      <c r="C20" s="19">
        <v>861615.2</v>
      </c>
      <c r="D20" s="28">
        <f>C20*D42</f>
        <v>861347.41399167676</v>
      </c>
      <c r="E20" s="38">
        <f t="shared" si="13"/>
        <v>861347</v>
      </c>
      <c r="F20" s="52">
        <v>1146063.3</v>
      </c>
      <c r="G20" s="28">
        <f>F20*G42</f>
        <v>1145719.3848957198</v>
      </c>
      <c r="H20" s="38">
        <f t="shared" si="1"/>
        <v>1145719</v>
      </c>
      <c r="I20" s="61">
        <f t="shared" si="2"/>
        <v>133.01335677457874</v>
      </c>
      <c r="J20" s="70">
        <v>233616.6</v>
      </c>
      <c r="K20" s="38">
        <f t="shared" si="3"/>
        <v>233617</v>
      </c>
      <c r="L20" s="80">
        <v>313012.09999999998</v>
      </c>
      <c r="M20" s="38">
        <f t="shared" si="14"/>
        <v>313012</v>
      </c>
      <c r="N20" s="90">
        <f t="shared" si="5"/>
        <v>133.98538460023815</v>
      </c>
      <c r="O20" s="52">
        <f t="shared" si="6"/>
        <v>1095231.8</v>
      </c>
      <c r="P20" s="98">
        <f t="shared" si="7"/>
        <v>3.1914932459872563</v>
      </c>
      <c r="Q20" s="19">
        <f t="shared" si="8"/>
        <v>1459075.4</v>
      </c>
      <c r="R20" s="98">
        <f t="shared" si="9"/>
        <v>3.6615339590515448</v>
      </c>
      <c r="S20" s="108">
        <f t="shared" si="10"/>
        <v>133.22069355546469</v>
      </c>
      <c r="T20" s="119">
        <f t="shared" si="11"/>
        <v>363843.59999999986</v>
      </c>
      <c r="U20" s="124" t="s">
        <v>134</v>
      </c>
      <c r="V20" s="126"/>
      <c r="W20" s="126"/>
      <c r="X20" s="127"/>
      <c r="Y20" s="1">
        <v>16</v>
      </c>
      <c r="AA20" s="23">
        <f t="shared" si="12"/>
        <v>0</v>
      </c>
    </row>
    <row r="21" spans="1:27" ht="17.25" customHeight="1">
      <c r="A21" s="5">
        <v>17</v>
      </c>
      <c r="B21" s="160" t="s">
        <v>0</v>
      </c>
      <c r="C21" s="19">
        <v>1380187.9</v>
      </c>
      <c r="D21" s="28">
        <f>C21*D42</f>
        <v>1379758.9440014556</v>
      </c>
      <c r="E21" s="38">
        <f t="shared" si="13"/>
        <v>1379759</v>
      </c>
      <c r="F21" s="52">
        <v>2283498.4</v>
      </c>
      <c r="G21" s="28">
        <f>F21*G42</f>
        <v>2282813.158975041</v>
      </c>
      <c r="H21" s="38">
        <f t="shared" si="1"/>
        <v>2282813</v>
      </c>
      <c r="I21" s="61">
        <f t="shared" si="2"/>
        <v>165.44837119641466</v>
      </c>
      <c r="J21" s="70">
        <v>392807.1</v>
      </c>
      <c r="K21" s="38">
        <f t="shared" si="3"/>
        <v>392807</v>
      </c>
      <c r="L21" s="80">
        <v>619868.4</v>
      </c>
      <c r="M21" s="38">
        <f t="shared" si="14"/>
        <v>619868</v>
      </c>
      <c r="N21" s="90">
        <f t="shared" si="5"/>
        <v>157.80478509680705</v>
      </c>
      <c r="O21" s="52">
        <f t="shared" si="6"/>
        <v>1772995</v>
      </c>
      <c r="P21" s="98">
        <f t="shared" si="7"/>
        <v>5.1664876491617351</v>
      </c>
      <c r="Q21" s="19">
        <f t="shared" si="8"/>
        <v>2903366.8</v>
      </c>
      <c r="R21" s="98">
        <f t="shared" si="9"/>
        <v>7.2859676297625295</v>
      </c>
      <c r="S21" s="108">
        <f t="shared" si="10"/>
        <v>163.75493444707965</v>
      </c>
      <c r="T21" s="119">
        <f t="shared" si="11"/>
        <v>1130371.7999999998</v>
      </c>
      <c r="U21" s="124" t="s">
        <v>135</v>
      </c>
      <c r="V21" s="126"/>
      <c r="W21" s="126"/>
      <c r="X21" s="127"/>
      <c r="Y21" s="1">
        <v>17</v>
      </c>
      <c r="AA21" s="23">
        <f t="shared" si="12"/>
        <v>0</v>
      </c>
    </row>
    <row r="22" spans="1:27" ht="17.25" customHeight="1">
      <c r="A22" s="5">
        <v>18</v>
      </c>
      <c r="B22" s="160" t="s">
        <v>57</v>
      </c>
      <c r="C22" s="19">
        <v>1559031.7</v>
      </c>
      <c r="D22" s="28">
        <f>C22*D42</f>
        <v>1558547.1601778239</v>
      </c>
      <c r="E22" s="38">
        <f t="shared" si="13"/>
        <v>1558547</v>
      </c>
      <c r="F22" s="52">
        <v>1951620.1</v>
      </c>
      <c r="G22" s="28">
        <f>F22*G42</f>
        <v>1951034.4502979226</v>
      </c>
      <c r="H22" s="38">
        <f t="shared" si="1"/>
        <v>1951034</v>
      </c>
      <c r="I22" s="61">
        <f t="shared" si="2"/>
        <v>125.18155339625233</v>
      </c>
      <c r="J22" s="70">
        <v>200768.1</v>
      </c>
      <c r="K22" s="38">
        <f t="shared" si="3"/>
        <v>200768</v>
      </c>
      <c r="L22" s="80">
        <v>320601.5</v>
      </c>
      <c r="M22" s="39">
        <f>ROUND(L22,0)-1</f>
        <v>320601</v>
      </c>
      <c r="N22" s="90">
        <f t="shared" si="5"/>
        <v>159.68747027042642</v>
      </c>
      <c r="O22" s="52">
        <f t="shared" si="6"/>
        <v>1759799.8</v>
      </c>
      <c r="P22" s="98">
        <f t="shared" si="7"/>
        <v>5.1280369835771067</v>
      </c>
      <c r="Q22" s="19">
        <f t="shared" si="8"/>
        <v>2272221.6</v>
      </c>
      <c r="R22" s="98">
        <f t="shared" si="9"/>
        <v>5.7021155663994039</v>
      </c>
      <c r="S22" s="108">
        <f t="shared" si="10"/>
        <v>129.11818719379329</v>
      </c>
      <c r="T22" s="119">
        <f t="shared" si="11"/>
        <v>512421.80000000005</v>
      </c>
      <c r="U22" s="124" t="s">
        <v>136</v>
      </c>
      <c r="V22" s="126"/>
      <c r="W22" s="126"/>
      <c r="X22" s="127"/>
      <c r="Y22" s="1">
        <v>18</v>
      </c>
      <c r="AA22" s="23">
        <f t="shared" si="12"/>
        <v>0</v>
      </c>
    </row>
    <row r="23" spans="1:27" ht="17.25" customHeight="1">
      <c r="A23" s="5">
        <v>19</v>
      </c>
      <c r="B23" s="160" t="s">
        <v>21</v>
      </c>
      <c r="C23" s="19">
        <v>1437021.3</v>
      </c>
      <c r="D23" s="28">
        <f>C23*D42</f>
        <v>1436574.6804443069</v>
      </c>
      <c r="E23" s="38">
        <f t="shared" si="13"/>
        <v>1436575</v>
      </c>
      <c r="F23" s="52">
        <v>1826929.2</v>
      </c>
      <c r="G23" s="28">
        <f>F23*G42</f>
        <v>1826380.9680250902</v>
      </c>
      <c r="H23" s="38">
        <f t="shared" si="1"/>
        <v>1826381</v>
      </c>
      <c r="I23" s="61">
        <f t="shared" si="2"/>
        <v>127.13306337212956</v>
      </c>
      <c r="J23" s="70">
        <v>372373</v>
      </c>
      <c r="K23" s="38">
        <f t="shared" si="3"/>
        <v>372373</v>
      </c>
      <c r="L23" s="80">
        <v>464630.9</v>
      </c>
      <c r="M23" s="38">
        <f t="shared" ref="M23:M38" si="15">ROUND(L23,0)</f>
        <v>464631</v>
      </c>
      <c r="N23" s="90">
        <f t="shared" si="5"/>
        <v>124.77566848294587</v>
      </c>
      <c r="O23" s="52">
        <f t="shared" si="6"/>
        <v>1809394.3</v>
      </c>
      <c r="P23" s="98">
        <f t="shared" si="7"/>
        <v>5.2725548032643319</v>
      </c>
      <c r="Q23" s="19">
        <f t="shared" si="8"/>
        <v>2291560.1</v>
      </c>
      <c r="R23" s="98">
        <f t="shared" si="9"/>
        <v>5.750645323303754</v>
      </c>
      <c r="S23" s="108">
        <f t="shared" si="10"/>
        <v>126.64791195595122</v>
      </c>
      <c r="T23" s="119">
        <f t="shared" si="11"/>
        <v>482165.80000000005</v>
      </c>
      <c r="U23" s="124" t="s">
        <v>31</v>
      </c>
      <c r="V23" s="126"/>
      <c r="W23" s="126"/>
      <c r="X23" s="127"/>
      <c r="Y23" s="1">
        <v>19</v>
      </c>
      <c r="AA23" s="23">
        <f t="shared" si="12"/>
        <v>0</v>
      </c>
    </row>
    <row r="24" spans="1:27" ht="17.25" customHeight="1">
      <c r="A24" s="5">
        <v>20</v>
      </c>
      <c r="B24" s="160" t="s">
        <v>17</v>
      </c>
      <c r="C24" s="19">
        <v>1588114.1</v>
      </c>
      <c r="D24" s="28">
        <f>C24*D42</f>
        <v>1587620.5215027768</v>
      </c>
      <c r="E24" s="38">
        <f t="shared" si="13"/>
        <v>1587621</v>
      </c>
      <c r="F24" s="52">
        <v>1543588.7</v>
      </c>
      <c r="G24" s="28">
        <f>F24*G42</f>
        <v>1543125.4939373625</v>
      </c>
      <c r="H24" s="38">
        <f t="shared" si="1"/>
        <v>1543125</v>
      </c>
      <c r="I24" s="61">
        <f t="shared" si="2"/>
        <v>97.196334948477556</v>
      </c>
      <c r="J24" s="70">
        <v>492843.5</v>
      </c>
      <c r="K24" s="39">
        <f>ROUND(J24,0)-1</f>
        <v>492843</v>
      </c>
      <c r="L24" s="80">
        <v>454372.6</v>
      </c>
      <c r="M24" s="38">
        <f t="shared" si="15"/>
        <v>454373</v>
      </c>
      <c r="N24" s="90">
        <f t="shared" si="5"/>
        <v>92.194094068401029</v>
      </c>
      <c r="O24" s="52">
        <f t="shared" si="6"/>
        <v>2080957.6</v>
      </c>
      <c r="P24" s="98">
        <f t="shared" si="7"/>
        <v>6.0638872297041146</v>
      </c>
      <c r="Q24" s="19">
        <f t="shared" si="8"/>
        <v>1997961.2999999998</v>
      </c>
      <c r="R24" s="98">
        <f t="shared" si="9"/>
        <v>5.0138623054166844</v>
      </c>
      <c r="S24" s="108">
        <f t="shared" si="10"/>
        <v>96.01162945367075</v>
      </c>
      <c r="T24" s="119">
        <f t="shared" si="11"/>
        <v>-82996.300000000279</v>
      </c>
      <c r="U24" s="124" t="s">
        <v>137</v>
      </c>
      <c r="V24" s="126"/>
      <c r="W24" s="126"/>
      <c r="X24" s="127"/>
      <c r="Y24" s="1">
        <v>20</v>
      </c>
      <c r="AA24" s="23">
        <f t="shared" si="12"/>
        <v>0</v>
      </c>
    </row>
    <row r="25" spans="1:27" ht="17.25" customHeight="1">
      <c r="A25" s="5">
        <v>21</v>
      </c>
      <c r="B25" s="160" t="s">
        <v>59</v>
      </c>
      <c r="C25" s="19">
        <v>715318.9</v>
      </c>
      <c r="D25" s="28">
        <f>C25*D42</f>
        <v>715096.58220325143</v>
      </c>
      <c r="E25" s="38">
        <f t="shared" si="13"/>
        <v>715097</v>
      </c>
      <c r="F25" s="52">
        <v>762651.8</v>
      </c>
      <c r="G25" s="28">
        <f>F25*G42</f>
        <v>762422.94050041877</v>
      </c>
      <c r="H25" s="38">
        <f t="shared" si="1"/>
        <v>762423</v>
      </c>
      <c r="I25" s="61">
        <f t="shared" si="2"/>
        <v>106.61703472395318</v>
      </c>
      <c r="J25" s="70">
        <v>184415.5</v>
      </c>
      <c r="K25" s="39">
        <f>ROUND(J25,0)-1</f>
        <v>184415</v>
      </c>
      <c r="L25" s="80">
        <v>164748.79999999999</v>
      </c>
      <c r="M25" s="38">
        <f t="shared" si="15"/>
        <v>164749</v>
      </c>
      <c r="N25" s="90">
        <f t="shared" si="5"/>
        <v>89.33565779449124</v>
      </c>
      <c r="O25" s="52">
        <f t="shared" si="6"/>
        <v>899734.4</v>
      </c>
      <c r="P25" s="98">
        <f t="shared" si="7"/>
        <v>2.6218160035002605</v>
      </c>
      <c r="Q25" s="19">
        <f t="shared" si="8"/>
        <v>927400.60000000009</v>
      </c>
      <c r="R25" s="98">
        <f t="shared" si="9"/>
        <v>2.3273017902603104</v>
      </c>
      <c r="S25" s="108">
        <f t="shared" si="10"/>
        <v>103.07492966813318</v>
      </c>
      <c r="T25" s="119">
        <f t="shared" si="11"/>
        <v>27666.20000000007</v>
      </c>
      <c r="U25" s="124" t="s">
        <v>138</v>
      </c>
      <c r="V25" s="126"/>
      <c r="W25" s="126"/>
      <c r="X25" s="127"/>
      <c r="Y25" s="1">
        <v>21</v>
      </c>
      <c r="AA25" s="23">
        <f t="shared" si="12"/>
        <v>0</v>
      </c>
    </row>
    <row r="26" spans="1:27" ht="17.25" customHeight="1">
      <c r="A26" s="5">
        <v>22</v>
      </c>
      <c r="B26" s="161" t="s">
        <v>42</v>
      </c>
      <c r="C26" s="20">
        <v>1207055.6000000001</v>
      </c>
      <c r="D26" s="29">
        <f>C26*D42</f>
        <v>1206680.4527173755</v>
      </c>
      <c r="E26" s="41">
        <f t="shared" si="13"/>
        <v>1206680</v>
      </c>
      <c r="F26" s="53">
        <v>1239183</v>
      </c>
      <c r="G26" s="29">
        <f>F26*G42</f>
        <v>1238811.1411762619</v>
      </c>
      <c r="H26" s="41">
        <f t="shared" si="1"/>
        <v>1238811</v>
      </c>
      <c r="I26" s="62">
        <f t="shared" si="2"/>
        <v>102.66163381371993</v>
      </c>
      <c r="J26" s="71">
        <v>331378.90000000002</v>
      </c>
      <c r="K26" s="41">
        <f t="shared" ref="K26:K35" si="16">ROUND(J26,0)</f>
        <v>331379</v>
      </c>
      <c r="L26" s="81">
        <v>367838.7</v>
      </c>
      <c r="M26" s="41">
        <f t="shared" si="15"/>
        <v>367839</v>
      </c>
      <c r="N26" s="91">
        <f t="shared" si="5"/>
        <v>111.00245066900757</v>
      </c>
      <c r="O26" s="53">
        <f t="shared" si="6"/>
        <v>1538434.5</v>
      </c>
      <c r="P26" s="99">
        <f t="shared" si="7"/>
        <v>4.4829809690914573</v>
      </c>
      <c r="Q26" s="20">
        <f t="shared" si="8"/>
        <v>1607021.7</v>
      </c>
      <c r="R26" s="99">
        <f t="shared" si="9"/>
        <v>4.032803601159161</v>
      </c>
      <c r="S26" s="109">
        <f t="shared" si="10"/>
        <v>104.45824635367967</v>
      </c>
      <c r="T26" s="120">
        <f t="shared" si="11"/>
        <v>68587.199999999953</v>
      </c>
      <c r="U26" s="124" t="s">
        <v>140</v>
      </c>
      <c r="V26" s="126"/>
      <c r="W26" s="126"/>
      <c r="X26" s="127"/>
      <c r="Y26" s="1">
        <v>22</v>
      </c>
      <c r="AA26" s="23">
        <f t="shared" si="12"/>
        <v>-2.3283064365386963E-10</v>
      </c>
    </row>
    <row r="27" spans="1:27" ht="17.25" customHeight="1">
      <c r="A27" s="5">
        <v>23</v>
      </c>
      <c r="B27" s="9" t="s">
        <v>61</v>
      </c>
      <c r="C27" s="15">
        <v>502918.2</v>
      </c>
      <c r="D27" s="25">
        <f>C27*D42</f>
        <v>502761.89535577939</v>
      </c>
      <c r="E27" s="35">
        <f t="shared" si="13"/>
        <v>502762</v>
      </c>
      <c r="F27" s="48">
        <v>644808.19999999995</v>
      </c>
      <c r="G27" s="25">
        <f>F27*G42</f>
        <v>644614.70346333948</v>
      </c>
      <c r="H27" s="35">
        <f t="shared" si="1"/>
        <v>644615</v>
      </c>
      <c r="I27" s="57">
        <f t="shared" si="2"/>
        <v>128.21333568759292</v>
      </c>
      <c r="J27" s="66">
        <v>15778</v>
      </c>
      <c r="K27" s="35">
        <f t="shared" si="16"/>
        <v>15778</v>
      </c>
      <c r="L27" s="76">
        <v>19293.2</v>
      </c>
      <c r="M27" s="35">
        <f t="shared" si="15"/>
        <v>19293</v>
      </c>
      <c r="N27" s="86">
        <f t="shared" si="5"/>
        <v>122.27912282925593</v>
      </c>
      <c r="O27" s="48">
        <f t="shared" si="6"/>
        <v>518696.2</v>
      </c>
      <c r="P27" s="94">
        <f t="shared" si="7"/>
        <v>1.5114749398431044</v>
      </c>
      <c r="Q27" s="15">
        <f t="shared" si="8"/>
        <v>664101.39999999991</v>
      </c>
      <c r="R27" s="94">
        <f t="shared" si="9"/>
        <v>1.6665552913534647</v>
      </c>
      <c r="S27" s="104">
        <f t="shared" si="10"/>
        <v>128.03282538025147</v>
      </c>
      <c r="T27" s="115">
        <f t="shared" si="11"/>
        <v>145405.1999999999</v>
      </c>
      <c r="U27" s="124" t="s">
        <v>141</v>
      </c>
      <c r="V27" s="126"/>
      <c r="W27" s="126"/>
      <c r="X27" s="127"/>
      <c r="Y27" s="1">
        <v>23</v>
      </c>
      <c r="AA27" s="23">
        <f t="shared" si="12"/>
        <v>0</v>
      </c>
    </row>
    <row r="28" spans="1:27" ht="17.25" customHeight="1">
      <c r="A28" s="5">
        <v>24</v>
      </c>
      <c r="B28" s="10" t="s">
        <v>4</v>
      </c>
      <c r="C28" s="16">
        <v>2235753.7999999998</v>
      </c>
      <c r="D28" s="30">
        <f>C28*D42</f>
        <v>2235058.9380875179</v>
      </c>
      <c r="E28" s="43">
        <f t="shared" si="13"/>
        <v>2235059</v>
      </c>
      <c r="F28" s="49">
        <v>2405071.5</v>
      </c>
      <c r="G28" s="30">
        <f>F28*G42</f>
        <v>2404349.7768493472</v>
      </c>
      <c r="H28" s="43">
        <f t="shared" si="1"/>
        <v>2404350</v>
      </c>
      <c r="I28" s="58">
        <f t="shared" si="2"/>
        <v>107.57318180561744</v>
      </c>
      <c r="J28" s="67">
        <v>445780.8</v>
      </c>
      <c r="K28" s="43">
        <f t="shared" si="16"/>
        <v>445781</v>
      </c>
      <c r="L28" s="77">
        <v>488936.5</v>
      </c>
      <c r="M28" s="43">
        <f t="shared" si="15"/>
        <v>488937</v>
      </c>
      <c r="N28" s="87">
        <f t="shared" si="5"/>
        <v>109.68092389802342</v>
      </c>
      <c r="O28" s="49">
        <f t="shared" si="6"/>
        <v>2681534.5999999996</v>
      </c>
      <c r="P28" s="95">
        <f t="shared" si="7"/>
        <v>7.8139619072246962</v>
      </c>
      <c r="Q28" s="16">
        <f t="shared" si="8"/>
        <v>2894008</v>
      </c>
      <c r="R28" s="95">
        <f t="shared" si="9"/>
        <v>7.2624818222326564</v>
      </c>
      <c r="S28" s="105">
        <f t="shared" si="10"/>
        <v>107.92357480675432</v>
      </c>
      <c r="T28" s="116">
        <f t="shared" si="11"/>
        <v>212473.40000000037</v>
      </c>
      <c r="U28" s="124" t="s">
        <v>142</v>
      </c>
      <c r="V28" s="126"/>
      <c r="W28" s="126"/>
      <c r="X28" s="127"/>
      <c r="Y28" s="1">
        <v>24</v>
      </c>
      <c r="AA28" s="23">
        <f t="shared" si="12"/>
        <v>0</v>
      </c>
    </row>
    <row r="29" spans="1:27" ht="17.25" customHeight="1">
      <c r="A29" s="5">
        <v>25</v>
      </c>
      <c r="B29" s="10" t="s">
        <v>55</v>
      </c>
      <c r="C29" s="16">
        <v>2864150.5</v>
      </c>
      <c r="D29" s="30">
        <f>C29*D42</f>
        <v>2863260.3353074184</v>
      </c>
      <c r="E29" s="43">
        <f t="shared" si="13"/>
        <v>2863260</v>
      </c>
      <c r="F29" s="49">
        <v>3368681.3</v>
      </c>
      <c r="G29" s="30">
        <f>F29*G42</f>
        <v>3367670.4130964787</v>
      </c>
      <c r="H29" s="43">
        <f t="shared" si="1"/>
        <v>3367670</v>
      </c>
      <c r="I29" s="58">
        <f t="shared" si="2"/>
        <v>117.6153732145011</v>
      </c>
      <c r="J29" s="67">
        <v>1052902</v>
      </c>
      <c r="K29" s="43">
        <f t="shared" si="16"/>
        <v>1052902</v>
      </c>
      <c r="L29" s="77">
        <v>1184856.7</v>
      </c>
      <c r="M29" s="43">
        <f t="shared" si="15"/>
        <v>1184857</v>
      </c>
      <c r="N29" s="87">
        <f t="shared" si="5"/>
        <v>112.53247690668266</v>
      </c>
      <c r="O29" s="49">
        <f t="shared" si="6"/>
        <v>3917052.5</v>
      </c>
      <c r="P29" s="95">
        <f t="shared" si="7"/>
        <v>11.414247283476882</v>
      </c>
      <c r="Q29" s="16">
        <f t="shared" si="8"/>
        <v>4553538</v>
      </c>
      <c r="R29" s="95">
        <f t="shared" si="9"/>
        <v>11.427054435179739</v>
      </c>
      <c r="S29" s="105">
        <f t="shared" si="10"/>
        <v>116.24909290850709</v>
      </c>
      <c r="T29" s="116">
        <f t="shared" si="11"/>
        <v>636485.5</v>
      </c>
      <c r="U29" s="124" t="s">
        <v>143</v>
      </c>
      <c r="V29" s="126"/>
      <c r="W29" s="126"/>
      <c r="X29" s="127"/>
      <c r="Y29" s="1">
        <v>25</v>
      </c>
      <c r="AA29" s="23">
        <f t="shared" si="12"/>
        <v>0</v>
      </c>
    </row>
    <row r="30" spans="1:27" ht="17.25" customHeight="1">
      <c r="A30" s="5">
        <v>26</v>
      </c>
      <c r="B30" s="10" t="s">
        <v>65</v>
      </c>
      <c r="C30" s="16">
        <v>878131.1</v>
      </c>
      <c r="D30" s="30">
        <f>C30*D42</f>
        <v>877858.18092655111</v>
      </c>
      <c r="E30" s="43">
        <f t="shared" si="13"/>
        <v>877858</v>
      </c>
      <c r="F30" s="49">
        <v>858976.7</v>
      </c>
      <c r="G30" s="30">
        <f>F30*G42</f>
        <v>858718.93495215767</v>
      </c>
      <c r="H30" s="43">
        <f t="shared" si="1"/>
        <v>858719</v>
      </c>
      <c r="I30" s="58">
        <f t="shared" si="2"/>
        <v>97.818731166678859</v>
      </c>
      <c r="J30" s="67">
        <v>235143.3</v>
      </c>
      <c r="K30" s="43">
        <f t="shared" si="16"/>
        <v>235143</v>
      </c>
      <c r="L30" s="77">
        <v>257537.5</v>
      </c>
      <c r="M30" s="43">
        <f t="shared" si="15"/>
        <v>257538</v>
      </c>
      <c r="N30" s="87">
        <f t="shared" si="5"/>
        <v>109.5236394147739</v>
      </c>
      <c r="O30" s="49">
        <f t="shared" si="6"/>
        <v>1113274.3999999999</v>
      </c>
      <c r="P30" s="95">
        <f t="shared" si="7"/>
        <v>3.2440691810907198</v>
      </c>
      <c r="Q30" s="16">
        <f t="shared" si="8"/>
        <v>1116514.2</v>
      </c>
      <c r="R30" s="95">
        <f t="shared" si="9"/>
        <v>2.8018803271326953</v>
      </c>
      <c r="S30" s="105">
        <f t="shared" si="10"/>
        <v>100.29101540464778</v>
      </c>
      <c r="T30" s="116">
        <f t="shared" si="11"/>
        <v>3239.8000000000466</v>
      </c>
      <c r="U30" s="124" t="s">
        <v>122</v>
      </c>
      <c r="V30" s="126"/>
      <c r="W30" s="126"/>
      <c r="X30" s="127"/>
      <c r="Y30" s="1">
        <v>26</v>
      </c>
      <c r="AA30" s="23">
        <f t="shared" si="12"/>
        <v>-1.1641532182693481E-10</v>
      </c>
    </row>
    <row r="31" spans="1:27" ht="17.25" customHeight="1">
      <c r="A31" s="5">
        <v>27</v>
      </c>
      <c r="B31" s="10" t="s">
        <v>66</v>
      </c>
      <c r="C31" s="16">
        <v>420939.3</v>
      </c>
      <c r="D31" s="30">
        <f>C31*D42</f>
        <v>420808.47401771304</v>
      </c>
      <c r="E31" s="43">
        <f t="shared" si="13"/>
        <v>420808</v>
      </c>
      <c r="F31" s="49">
        <v>410656.8</v>
      </c>
      <c r="G31" s="30">
        <f>F31*G42</f>
        <v>410533.56852038158</v>
      </c>
      <c r="H31" s="43">
        <f t="shared" si="1"/>
        <v>410534</v>
      </c>
      <c r="I31" s="58">
        <f t="shared" si="2"/>
        <v>97.557248752967467</v>
      </c>
      <c r="J31" s="67">
        <v>79302.100000000006</v>
      </c>
      <c r="K31" s="43">
        <f t="shared" si="16"/>
        <v>79302</v>
      </c>
      <c r="L31" s="77">
        <v>77822</v>
      </c>
      <c r="M31" s="43">
        <f t="shared" si="15"/>
        <v>77822</v>
      </c>
      <c r="N31" s="87">
        <f t="shared" si="5"/>
        <v>98.133592931334718</v>
      </c>
      <c r="O31" s="49">
        <f t="shared" si="6"/>
        <v>500241.4</v>
      </c>
      <c r="P31" s="95">
        <f t="shared" si="7"/>
        <v>1.4576978585384477</v>
      </c>
      <c r="Q31" s="16">
        <f t="shared" si="8"/>
        <v>488478.8</v>
      </c>
      <c r="R31" s="95">
        <f t="shared" si="9"/>
        <v>1.2258322732853613</v>
      </c>
      <c r="S31" s="105">
        <f t="shared" si="10"/>
        <v>97.648615248557988</v>
      </c>
      <c r="T31" s="116">
        <f t="shared" si="11"/>
        <v>-11762.600000000035</v>
      </c>
      <c r="U31" s="124" t="s">
        <v>144</v>
      </c>
      <c r="V31" s="126"/>
      <c r="W31" s="126"/>
      <c r="X31" s="127"/>
      <c r="Y31" s="1">
        <v>27</v>
      </c>
      <c r="AA31" s="23">
        <f t="shared" si="12"/>
        <v>0</v>
      </c>
    </row>
    <row r="32" spans="1:27" ht="17.25" customHeight="1">
      <c r="A32" s="5">
        <v>28</v>
      </c>
      <c r="B32" s="10" t="s">
        <v>49</v>
      </c>
      <c r="C32" s="16">
        <v>238231.9</v>
      </c>
      <c r="D32" s="30">
        <f>C32*D42</f>
        <v>238157.85863030708</v>
      </c>
      <c r="E32" s="43">
        <f t="shared" si="13"/>
        <v>238158</v>
      </c>
      <c r="F32" s="49">
        <v>243107.4</v>
      </c>
      <c r="G32" s="30">
        <f>F32*G42</f>
        <v>243034.44739186545</v>
      </c>
      <c r="H32" s="43">
        <f t="shared" si="1"/>
        <v>243034</v>
      </c>
      <c r="I32" s="58">
        <f t="shared" si="2"/>
        <v>102.04653532965149</v>
      </c>
      <c r="J32" s="67">
        <v>58482.5</v>
      </c>
      <c r="K32" s="43">
        <f t="shared" si="16"/>
        <v>58483</v>
      </c>
      <c r="L32" s="77">
        <v>64919.199999999997</v>
      </c>
      <c r="M32" s="43">
        <f t="shared" si="15"/>
        <v>64919</v>
      </c>
      <c r="N32" s="87">
        <f t="shared" si="5"/>
        <v>111.00619843542941</v>
      </c>
      <c r="O32" s="49">
        <f t="shared" si="6"/>
        <v>296714.40000000002</v>
      </c>
      <c r="P32" s="95">
        <f t="shared" si="7"/>
        <v>0.86462245123558423</v>
      </c>
      <c r="Q32" s="16">
        <f t="shared" si="8"/>
        <v>308026.59999999998</v>
      </c>
      <c r="R32" s="95">
        <f t="shared" si="9"/>
        <v>0.77298942617440236</v>
      </c>
      <c r="S32" s="105">
        <f t="shared" si="10"/>
        <v>103.81248769860846</v>
      </c>
      <c r="T32" s="116">
        <f t="shared" si="11"/>
        <v>11312.199999999953</v>
      </c>
      <c r="U32" s="124" t="s">
        <v>145</v>
      </c>
      <c r="V32" s="126"/>
      <c r="W32" s="126"/>
      <c r="X32" s="127"/>
      <c r="Y32" s="1">
        <v>28</v>
      </c>
      <c r="AA32" s="23">
        <f t="shared" si="12"/>
        <v>2.9103830456733704E-11</v>
      </c>
    </row>
    <row r="33" spans="1:27" ht="17.25" customHeight="1">
      <c r="A33" s="5">
        <v>29</v>
      </c>
      <c r="B33" s="10" t="s">
        <v>64</v>
      </c>
      <c r="C33" s="16">
        <v>455068.5</v>
      </c>
      <c r="D33" s="30">
        <f>C33*D42</f>
        <v>454927.06682063104</v>
      </c>
      <c r="E33" s="43">
        <f t="shared" si="13"/>
        <v>454927</v>
      </c>
      <c r="F33" s="49">
        <v>466168.6</v>
      </c>
      <c r="G33" s="30">
        <f>F33*G42</f>
        <v>466028.71032489988</v>
      </c>
      <c r="H33" s="43">
        <f t="shared" si="1"/>
        <v>466029</v>
      </c>
      <c r="I33" s="58">
        <f t="shared" si="2"/>
        <v>102.43921519507502</v>
      </c>
      <c r="J33" s="67">
        <v>175886.6</v>
      </c>
      <c r="K33" s="43">
        <f t="shared" si="16"/>
        <v>175887</v>
      </c>
      <c r="L33" s="77">
        <v>227978.4</v>
      </c>
      <c r="M33" s="43">
        <f t="shared" si="15"/>
        <v>227978</v>
      </c>
      <c r="N33" s="87">
        <f t="shared" si="5"/>
        <v>129.61669621221853</v>
      </c>
      <c r="O33" s="49">
        <f t="shared" si="6"/>
        <v>630955.1</v>
      </c>
      <c r="P33" s="95">
        <f t="shared" si="7"/>
        <v>1.8385961220001226</v>
      </c>
      <c r="Q33" s="16">
        <f t="shared" si="8"/>
        <v>694147</v>
      </c>
      <c r="R33" s="95">
        <f t="shared" si="9"/>
        <v>1.7419544000767557</v>
      </c>
      <c r="S33" s="105">
        <f t="shared" si="10"/>
        <v>110.01527683982586</v>
      </c>
      <c r="T33" s="116">
        <f t="shared" si="11"/>
        <v>63191.900000000023</v>
      </c>
      <c r="U33" s="124" t="s">
        <v>104</v>
      </c>
      <c r="V33" s="126"/>
      <c r="W33" s="126"/>
      <c r="X33" s="127"/>
      <c r="Y33" s="1">
        <v>29</v>
      </c>
      <c r="AA33" s="23">
        <f t="shared" si="12"/>
        <v>0</v>
      </c>
    </row>
    <row r="34" spans="1:27" ht="17.25" customHeight="1">
      <c r="A34" s="5">
        <v>30</v>
      </c>
      <c r="B34" s="10" t="s">
        <v>68</v>
      </c>
      <c r="C34" s="16">
        <v>539279.1</v>
      </c>
      <c r="D34" s="30">
        <f>C34*D42</f>
        <v>539111.49455668707</v>
      </c>
      <c r="E34" s="43">
        <f t="shared" si="13"/>
        <v>539111</v>
      </c>
      <c r="F34" s="49">
        <v>731407.5</v>
      </c>
      <c r="G34" s="30">
        <f>F34*G42</f>
        <v>731188.0164107132</v>
      </c>
      <c r="H34" s="43">
        <f t="shared" si="1"/>
        <v>731188</v>
      </c>
      <c r="I34" s="58">
        <f t="shared" si="2"/>
        <v>135.62689523847672</v>
      </c>
      <c r="J34" s="67">
        <v>196906.2</v>
      </c>
      <c r="K34" s="43">
        <f t="shared" si="16"/>
        <v>196906</v>
      </c>
      <c r="L34" s="77">
        <v>243209.2</v>
      </c>
      <c r="M34" s="43">
        <f t="shared" si="15"/>
        <v>243209</v>
      </c>
      <c r="N34" s="87">
        <f t="shared" si="5"/>
        <v>123.51525751855452</v>
      </c>
      <c r="O34" s="49">
        <f t="shared" si="6"/>
        <v>736185.3</v>
      </c>
      <c r="P34" s="95">
        <f t="shared" si="7"/>
        <v>2.1452357507744955</v>
      </c>
      <c r="Q34" s="16">
        <f t="shared" si="8"/>
        <v>974616.7</v>
      </c>
      <c r="R34" s="95">
        <f t="shared" si="9"/>
        <v>2.4457900833012136</v>
      </c>
      <c r="S34" s="105">
        <f t="shared" si="10"/>
        <v>132.38741659199115</v>
      </c>
      <c r="T34" s="116">
        <f t="shared" si="11"/>
        <v>238431.39999999991</v>
      </c>
      <c r="U34" s="124" t="s">
        <v>146</v>
      </c>
      <c r="V34" s="126"/>
      <c r="W34" s="126"/>
      <c r="X34" s="127"/>
      <c r="Y34" s="1">
        <v>30</v>
      </c>
      <c r="AA34" s="23">
        <f t="shared" si="12"/>
        <v>0</v>
      </c>
    </row>
    <row r="35" spans="1:27" ht="17.25" customHeight="1">
      <c r="A35" s="5">
        <v>31</v>
      </c>
      <c r="B35" s="10" t="s">
        <v>70</v>
      </c>
      <c r="C35" s="16">
        <v>209381.9</v>
      </c>
      <c r="D35" s="30">
        <f>C35*D42</f>
        <v>209316.82507651197</v>
      </c>
      <c r="E35" s="43">
        <f t="shared" si="13"/>
        <v>209317</v>
      </c>
      <c r="F35" s="49">
        <v>234802.5</v>
      </c>
      <c r="G35" s="30">
        <f>F35*G42</f>
        <v>234732.03955835357</v>
      </c>
      <c r="H35" s="43">
        <f t="shared" si="1"/>
        <v>234732</v>
      </c>
      <c r="I35" s="58">
        <f t="shared" si="2"/>
        <v>112.14078198736377</v>
      </c>
      <c r="J35" s="67">
        <v>112979.2</v>
      </c>
      <c r="K35" s="43">
        <f t="shared" si="16"/>
        <v>112979</v>
      </c>
      <c r="L35" s="77">
        <v>119714.2</v>
      </c>
      <c r="M35" s="43">
        <f t="shared" si="15"/>
        <v>119714</v>
      </c>
      <c r="N35" s="87">
        <f t="shared" si="5"/>
        <v>105.96127428765649</v>
      </c>
      <c r="O35" s="49">
        <f t="shared" si="6"/>
        <v>322361.09999999998</v>
      </c>
      <c r="P35" s="95">
        <f t="shared" si="7"/>
        <v>0.93935664890210679</v>
      </c>
      <c r="Q35" s="16">
        <f t="shared" si="8"/>
        <v>354516.7</v>
      </c>
      <c r="R35" s="95">
        <f t="shared" si="9"/>
        <v>0.88965583005572502</v>
      </c>
      <c r="S35" s="105">
        <f t="shared" si="10"/>
        <v>109.97502490219819</v>
      </c>
      <c r="T35" s="116">
        <f t="shared" si="11"/>
        <v>32155.600000000035</v>
      </c>
      <c r="U35" s="124" t="s">
        <v>75</v>
      </c>
      <c r="V35" s="126"/>
      <c r="W35" s="126"/>
      <c r="X35" s="127"/>
      <c r="Y35" s="1">
        <v>31</v>
      </c>
      <c r="AA35" s="23">
        <f t="shared" si="12"/>
        <v>-2.9103830456733704E-11</v>
      </c>
    </row>
    <row r="36" spans="1:27" ht="17.25" customHeight="1">
      <c r="A36" s="5">
        <v>32</v>
      </c>
      <c r="B36" s="10" t="s">
        <v>62</v>
      </c>
      <c r="C36" s="16">
        <v>175331</v>
      </c>
      <c r="D36" s="30">
        <f>C36*D42</f>
        <v>175276.50793831711</v>
      </c>
      <c r="E36" s="43">
        <f t="shared" si="13"/>
        <v>175277</v>
      </c>
      <c r="F36" s="49">
        <v>147401.60000000001</v>
      </c>
      <c r="G36" s="30">
        <f>F36*G42</f>
        <v>147357.36715820577</v>
      </c>
      <c r="H36" s="43">
        <f t="shared" si="1"/>
        <v>147357</v>
      </c>
      <c r="I36" s="58">
        <f t="shared" si="2"/>
        <v>84.070472420735641</v>
      </c>
      <c r="J36" s="67">
        <v>127835.4</v>
      </c>
      <c r="K36" s="44">
        <f>ROUND(J36,0)+1</f>
        <v>127836</v>
      </c>
      <c r="L36" s="77">
        <v>115992.3</v>
      </c>
      <c r="M36" s="43">
        <f t="shared" si="15"/>
        <v>115992</v>
      </c>
      <c r="N36" s="87">
        <f t="shared" si="5"/>
        <v>90.735664768913779</v>
      </c>
      <c r="O36" s="49">
        <f t="shared" si="6"/>
        <v>303166.40000000002</v>
      </c>
      <c r="P36" s="95">
        <f t="shared" si="7"/>
        <v>0.88342350725231955</v>
      </c>
      <c r="Q36" s="16">
        <f t="shared" si="8"/>
        <v>263393.90000000002</v>
      </c>
      <c r="R36" s="95">
        <f t="shared" si="9"/>
        <v>0.66098414753413492</v>
      </c>
      <c r="S36" s="105">
        <f t="shared" si="10"/>
        <v>86.88096702009193</v>
      </c>
      <c r="T36" s="116">
        <f t="shared" si="11"/>
        <v>-39772.5</v>
      </c>
      <c r="U36" s="124" t="s">
        <v>147</v>
      </c>
      <c r="V36" s="126"/>
      <c r="W36" s="126"/>
      <c r="X36" s="127"/>
      <c r="Y36" s="1">
        <v>32</v>
      </c>
      <c r="AA36" s="23">
        <f t="shared" si="12"/>
        <v>0</v>
      </c>
    </row>
    <row r="37" spans="1:27" ht="17.25" customHeight="1">
      <c r="A37" s="5">
        <v>33</v>
      </c>
      <c r="B37" s="10" t="s">
        <v>35</v>
      </c>
      <c r="C37" s="16">
        <v>1490006.2</v>
      </c>
      <c r="D37" s="30">
        <f>C37*D42</f>
        <v>1489543.1129831104</v>
      </c>
      <c r="E37" s="43">
        <f t="shared" si="13"/>
        <v>1489543</v>
      </c>
      <c r="F37" s="49">
        <v>1750178.1</v>
      </c>
      <c r="G37" s="30">
        <f>F37*G42</f>
        <v>1749652.8997918</v>
      </c>
      <c r="H37" s="43">
        <f t="shared" si="1"/>
        <v>1749653</v>
      </c>
      <c r="I37" s="58">
        <f t="shared" si="2"/>
        <v>117.46112868523635</v>
      </c>
      <c r="J37" s="67">
        <v>570046.9</v>
      </c>
      <c r="K37" s="43">
        <f>ROUND(J37,0)</f>
        <v>570047</v>
      </c>
      <c r="L37" s="77">
        <v>639467.9</v>
      </c>
      <c r="M37" s="43">
        <f t="shared" si="15"/>
        <v>639468</v>
      </c>
      <c r="N37" s="87">
        <f t="shared" si="5"/>
        <v>112.1781207826935</v>
      </c>
      <c r="O37" s="49">
        <f t="shared" si="6"/>
        <v>2060053.1</v>
      </c>
      <c r="P37" s="95">
        <f t="shared" si="7"/>
        <v>6.002971749930115</v>
      </c>
      <c r="Q37" s="16">
        <f t="shared" si="8"/>
        <v>2389646</v>
      </c>
      <c r="R37" s="95">
        <f t="shared" si="9"/>
        <v>5.9967908300775186</v>
      </c>
      <c r="S37" s="105">
        <f t="shared" si="10"/>
        <v>115.99924293213606</v>
      </c>
      <c r="T37" s="116">
        <f t="shared" si="11"/>
        <v>329592.89999999991</v>
      </c>
      <c r="U37" s="124" t="s">
        <v>148</v>
      </c>
      <c r="V37" s="126"/>
      <c r="W37" s="126"/>
      <c r="X37" s="127"/>
      <c r="Y37" s="1">
        <v>33</v>
      </c>
      <c r="AA37" s="23">
        <f t="shared" si="12"/>
        <v>0</v>
      </c>
    </row>
    <row r="38" spans="1:27" ht="17.25" customHeight="1">
      <c r="A38" s="5">
        <v>34</v>
      </c>
      <c r="B38" s="11" t="s">
        <v>25</v>
      </c>
      <c r="C38" s="17">
        <v>218712.6</v>
      </c>
      <c r="D38" s="26">
        <f>C38*D42</f>
        <v>218644.62513822413</v>
      </c>
      <c r="E38" s="36">
        <f t="shared" si="13"/>
        <v>218645</v>
      </c>
      <c r="F38" s="50">
        <v>180369</v>
      </c>
      <c r="G38" s="26">
        <f>F38*G42</f>
        <v>180314.87417340392</v>
      </c>
      <c r="H38" s="36">
        <f t="shared" si="1"/>
        <v>180315</v>
      </c>
      <c r="I38" s="59">
        <f t="shared" si="2"/>
        <v>82.468499757215625</v>
      </c>
      <c r="J38" s="68">
        <v>49490.8</v>
      </c>
      <c r="K38" s="36">
        <f>ROUND(J38,0)</f>
        <v>49491</v>
      </c>
      <c r="L38" s="78">
        <v>51778.6</v>
      </c>
      <c r="M38" s="36">
        <f t="shared" si="15"/>
        <v>51779</v>
      </c>
      <c r="N38" s="88">
        <f t="shared" si="5"/>
        <v>104.6226773460926</v>
      </c>
      <c r="O38" s="50">
        <f t="shared" si="6"/>
        <v>268203.40000000002</v>
      </c>
      <c r="P38" s="96">
        <f t="shared" si="7"/>
        <v>0.78154171532530248</v>
      </c>
      <c r="Q38" s="17">
        <f t="shared" si="8"/>
        <v>232147.6</v>
      </c>
      <c r="R38" s="96">
        <f t="shared" si="9"/>
        <v>0.58257189512777363</v>
      </c>
      <c r="S38" s="106">
        <f t="shared" si="10"/>
        <v>86.556546263022767</v>
      </c>
      <c r="T38" s="117">
        <f t="shared" si="11"/>
        <v>-36055.800000000017</v>
      </c>
      <c r="U38" s="124" t="s">
        <v>149</v>
      </c>
      <c r="V38" s="126"/>
      <c r="W38" s="126"/>
      <c r="X38" s="127"/>
      <c r="Y38" s="1">
        <v>34</v>
      </c>
      <c r="AA38" s="23">
        <f t="shared" si="12"/>
        <v>0</v>
      </c>
    </row>
    <row r="39" spans="1:27" ht="17.25" customHeight="1">
      <c r="B39" s="8" t="s">
        <v>23</v>
      </c>
      <c r="C39" s="21">
        <f>+SUM(C5:C38)</f>
        <v>26627488.700000003</v>
      </c>
      <c r="D39" s="31">
        <v>26619213</v>
      </c>
      <c r="E39" s="45">
        <f>SUM(E5:E38)</f>
        <v>26619213</v>
      </c>
      <c r="F39" s="21">
        <f>+SUM(F5:F38)</f>
        <v>30952347.300000004</v>
      </c>
      <c r="G39" s="162">
        <v>30943059</v>
      </c>
      <c r="H39" s="45">
        <f>SUM(H5:H38)</f>
        <v>30943059</v>
      </c>
      <c r="I39" s="63">
        <f>ROUND(F39/C39*100,2)</f>
        <v>116.24</v>
      </c>
      <c r="J39" s="72">
        <f>+SUM(J5:J38)</f>
        <v>7689732.6000000006</v>
      </c>
      <c r="K39" s="45">
        <f>SUM(K5:K38)</f>
        <v>7689733</v>
      </c>
      <c r="L39" s="82">
        <f>+SUM(L5:L38)</f>
        <v>8896399.5999999996</v>
      </c>
      <c r="M39" s="45">
        <f>SUM(M5:M38)</f>
        <v>8896400</v>
      </c>
      <c r="N39" s="92">
        <f>ROUND(L39/J39*100,2)</f>
        <v>115.69</v>
      </c>
      <c r="O39" s="21">
        <f>+SUM(O5:O38)</f>
        <v>34317221.299999997</v>
      </c>
      <c r="P39" s="100">
        <f>ROUND(O39/$O$39*100,2)</f>
        <v>100</v>
      </c>
      <c r="Q39" s="74">
        <f>+SUM(Q5:Q38)</f>
        <v>39848746.900000006</v>
      </c>
      <c r="R39" s="100">
        <f>ROUND(Q39/$Q$39*100,2)</f>
        <v>100</v>
      </c>
      <c r="S39" s="110">
        <f>ROUND(Q39/O39*100,2)</f>
        <v>116.12</v>
      </c>
      <c r="T39" s="121">
        <f>+SUM(T5:T38)</f>
        <v>5531525.6000000006</v>
      </c>
      <c r="U39" s="124"/>
      <c r="AA39" s="23">
        <f t="shared" si="12"/>
        <v>0</v>
      </c>
    </row>
    <row r="40" spans="1:27" ht="17.25" customHeight="1">
      <c r="B40" s="12" t="s">
        <v>26</v>
      </c>
      <c r="C40" s="22">
        <f t="shared" ref="C40:H40" si="17">+SUM(C8:C26)</f>
        <v>15169402.199999999</v>
      </c>
      <c r="D40" s="32">
        <f t="shared" si="17"/>
        <v>15164687.620146038</v>
      </c>
      <c r="E40" s="46">
        <f t="shared" si="17"/>
        <v>15164688</v>
      </c>
      <c r="F40" s="22">
        <f t="shared" si="17"/>
        <v>17964528.899999999</v>
      </c>
      <c r="G40" s="55">
        <f t="shared" si="17"/>
        <v>17959138.034739774</v>
      </c>
      <c r="H40" s="46">
        <f t="shared" si="17"/>
        <v>17959138</v>
      </c>
      <c r="I40" s="64">
        <f>ROUND(F40/C40*100,2)</f>
        <v>118.43</v>
      </c>
      <c r="J40" s="73">
        <f>+SUM(J8:J26)</f>
        <v>4071658.2</v>
      </c>
      <c r="K40" s="46">
        <f>+SUM(K8:K26)</f>
        <v>4071658</v>
      </c>
      <c r="L40" s="83">
        <f>+SUM(L8:L26)</f>
        <v>4834232.8999999994</v>
      </c>
      <c r="M40" s="46">
        <f>+SUM(M8:M26)</f>
        <v>4834233</v>
      </c>
      <c r="N40" s="93">
        <f>ROUND(L40/J40*100,2)</f>
        <v>118.73</v>
      </c>
      <c r="O40" s="22">
        <f>+SUM(O8:O26)</f>
        <v>19241060.399999999</v>
      </c>
      <c r="P40" s="101">
        <f>ROUND(O40/$O$39*100,2)</f>
        <v>56.07</v>
      </c>
      <c r="Q40" s="73">
        <f>+SUM(Q8:Q26)</f>
        <v>22798761.800000001</v>
      </c>
      <c r="R40" s="101">
        <f>ROUND(Q40/$Q$39*100,2)</f>
        <v>57.21</v>
      </c>
      <c r="S40" s="111">
        <f>ROUND(Q40/O40*100,2)</f>
        <v>118.49</v>
      </c>
      <c r="T40" s="122">
        <f>+SUM(T8:T26)</f>
        <v>3557701.3999999994</v>
      </c>
      <c r="U40" s="124"/>
      <c r="AA40" s="23">
        <f t="shared" si="12"/>
        <v>0</v>
      </c>
    </row>
    <row r="41" spans="1:27" ht="17.25" customHeight="1">
      <c r="B41" s="8" t="s">
        <v>29</v>
      </c>
      <c r="C41" s="21">
        <f t="shared" ref="C41:H41" si="18">+SUM(C27:C38)+SUM(C5:C7)</f>
        <v>11458086.5</v>
      </c>
      <c r="D41" s="33">
        <f t="shared" si="18"/>
        <v>11454525.379853956</v>
      </c>
      <c r="E41" s="47">
        <f t="shared" si="18"/>
        <v>11454525</v>
      </c>
      <c r="F41" s="21">
        <f t="shared" si="18"/>
        <v>12987818.399999999</v>
      </c>
      <c r="G41" s="56">
        <f t="shared" si="18"/>
        <v>12983920.965260219</v>
      </c>
      <c r="H41" s="47">
        <f t="shared" si="18"/>
        <v>12983921</v>
      </c>
      <c r="I41" s="63">
        <f>ROUND(F41/C41*100,2)</f>
        <v>113.35</v>
      </c>
      <c r="J41" s="74">
        <f>+SUM(J27:J38)+SUM(J5:J7)</f>
        <v>3618074.4000000004</v>
      </c>
      <c r="K41" s="47">
        <f>+SUM(K27:K38)+SUM(K5:K7)</f>
        <v>3618075</v>
      </c>
      <c r="L41" s="84">
        <f>+SUM(L27:L38)+SUM(L5:L7)</f>
        <v>4062166.7</v>
      </c>
      <c r="M41" s="47">
        <f>+SUM(M27:M38)+SUM(M5:M7)</f>
        <v>4062167</v>
      </c>
      <c r="N41" s="92">
        <f>ROUND(L41/J41*100,2)</f>
        <v>112.27</v>
      </c>
      <c r="O41" s="21">
        <f>+SUM(O27:O38)+SUM(O5:O7)</f>
        <v>15076160.9</v>
      </c>
      <c r="P41" s="100">
        <f>ROUND(O41/$O$39*100,2)</f>
        <v>43.93</v>
      </c>
      <c r="Q41" s="74">
        <f>+SUM(Q27:Q38)+SUM(Q5:Q7)</f>
        <v>17049985.099999998</v>
      </c>
      <c r="R41" s="100">
        <f>ROUND(Q41/$Q$39*100,2)</f>
        <v>42.79</v>
      </c>
      <c r="S41" s="110">
        <f>ROUND(Q41/O41*100,2)</f>
        <v>113.09</v>
      </c>
      <c r="T41" s="121">
        <f>+SUM(T27:T38)+SUM(T5:T7)</f>
        <v>1973824.2000000002</v>
      </c>
      <c r="U41" s="124"/>
      <c r="AA41" s="23">
        <f t="shared" si="12"/>
        <v>-2.7939677238464355E-9</v>
      </c>
    </row>
    <row r="42" spans="1:27">
      <c r="C42" s="1" t="s">
        <v>91</v>
      </c>
      <c r="D42" s="1">
        <f>D39/C39</f>
        <v>0.99968920463761179</v>
      </c>
      <c r="F42" s="1" t="s">
        <v>91</v>
      </c>
      <c r="G42" s="1">
        <f>G39/F39</f>
        <v>0.99969991613527787</v>
      </c>
      <c r="I42" s="5"/>
      <c r="J42" s="1" t="s">
        <v>91</v>
      </c>
      <c r="N42" s="5"/>
      <c r="R42" s="5"/>
      <c r="S42" s="5"/>
    </row>
    <row r="43" spans="1:27">
      <c r="D43" s="23">
        <f>SUM(D5:D38)</f>
        <v>26619213</v>
      </c>
      <c r="E43" s="23"/>
      <c r="G43" s="23">
        <f>SUM(G5:G38)</f>
        <v>30943058.999999989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0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B1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3" t="s">
        <v>115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116</v>
      </c>
      <c r="D4" s="151" t="s">
        <v>117</v>
      </c>
      <c r="E4" s="153" t="s">
        <v>101</v>
      </c>
      <c r="F4" s="141" t="s">
        <v>116</v>
      </c>
      <c r="G4" s="151" t="s">
        <v>117</v>
      </c>
      <c r="H4" s="153" t="s">
        <v>101</v>
      </c>
      <c r="I4" s="151" t="s">
        <v>118</v>
      </c>
      <c r="J4" s="157" t="s">
        <v>18</v>
      </c>
      <c r="K4" s="157" t="s">
        <v>120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1" t="s">
        <v>22</v>
      </c>
      <c r="C5" s="142">
        <f>'【調整作業用】全法人（業種別）(26)'!E5</f>
        <v>89990</v>
      </c>
      <c r="D5" s="152">
        <f>'【調整作業用】全法人（業種別）(26)'!H5</f>
        <v>85074</v>
      </c>
      <c r="E5" s="155">
        <f t="shared" ref="E5:E41" si="0">D5/C5*100</f>
        <v>94.537170796755206</v>
      </c>
      <c r="F5" s="142">
        <f>'【調整作業用】全法人（業種別）(26)'!K5</f>
        <v>47600</v>
      </c>
      <c r="G5" s="152">
        <f>'【調整作業用】全法人（業種別）(26)'!M5</f>
        <v>46304</v>
      </c>
      <c r="H5" s="155">
        <f t="shared" ref="H5:H41" si="1">G5/F5*100</f>
        <v>97.277310924369758</v>
      </c>
      <c r="I5" s="142">
        <f t="shared" ref="I5:I41" si="2">C5+F5</f>
        <v>137590</v>
      </c>
      <c r="J5" s="177">
        <f t="shared" ref="J5:J38" si="3">+I5/$I$39*100</f>
        <v>0.4010324304337417</v>
      </c>
      <c r="K5" s="152">
        <f t="shared" ref="K5:K41" si="4">D5+G5</f>
        <v>131378</v>
      </c>
      <c r="L5" s="177">
        <f t="shared" ref="L5:L38" si="5">+K5/$K$39*100</f>
        <v>0.32976853425645158</v>
      </c>
      <c r="M5" s="155">
        <f t="shared" ref="M5:M38" si="6">+K5/I5*100</f>
        <v>95.485137001235557</v>
      </c>
      <c r="N5" s="115">
        <f t="shared" ref="N5:N38" si="7">+K5-I5</f>
        <v>-6212</v>
      </c>
      <c r="O5" s="124" t="str">
        <f>'【調整作業用】全法人（業種別）(26)'!U5</f>
        <v>タキイ種苗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2" t="s">
        <v>33</v>
      </c>
      <c r="C6" s="148">
        <f>'【調整作業用】全法人（業種別）(26)'!E6</f>
        <v>17567</v>
      </c>
      <c r="D6" s="16">
        <f>'【調整作業用】全法人（業種別）(26)'!H6</f>
        <v>24843</v>
      </c>
      <c r="E6" s="105">
        <f t="shared" si="0"/>
        <v>141.41856890761088</v>
      </c>
      <c r="F6" s="148">
        <f>'【調整作業用】全法人（業種別）(26)'!K6</f>
        <v>5345</v>
      </c>
      <c r="G6" s="16">
        <f>'【調整作業用】全法人（業種別）(26)'!M6</f>
        <v>9210</v>
      </c>
      <c r="H6" s="105">
        <f t="shared" si="1"/>
        <v>172.31057062675396</v>
      </c>
      <c r="I6" s="148">
        <f t="shared" si="2"/>
        <v>22912</v>
      </c>
      <c r="J6" s="95">
        <f t="shared" si="3"/>
        <v>6.6781416135604982E-2</v>
      </c>
      <c r="K6" s="16">
        <f t="shared" si="4"/>
        <v>34053</v>
      </c>
      <c r="L6" s="95">
        <f t="shared" si="5"/>
        <v>8.5475558290086212E-2</v>
      </c>
      <c r="M6" s="105">
        <f t="shared" si="6"/>
        <v>148.62517458100558</v>
      </c>
      <c r="N6" s="116">
        <f t="shared" si="7"/>
        <v>11141</v>
      </c>
      <c r="O6" s="124" t="str">
        <f>'【調整作業用】全法人（業種別）(26)'!U6</f>
        <v>高島鉱建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3" t="s">
        <v>27</v>
      </c>
      <c r="C7" s="168">
        <f>'【調整作業用】全法人（業種別）(26)'!E7</f>
        <v>1122243</v>
      </c>
      <c r="D7" s="171">
        <f>'【調整作業用】全法人（業種別）(26)'!H7</f>
        <v>1435808</v>
      </c>
      <c r="E7" s="174">
        <f t="shared" si="0"/>
        <v>127.94091832161128</v>
      </c>
      <c r="F7" s="168">
        <f>'【調整作業用】全法人（業種別）(26)'!K7</f>
        <v>444595</v>
      </c>
      <c r="G7" s="171">
        <f>'【調整作業用】全法人（業種別）(26)'!M7</f>
        <v>515147</v>
      </c>
      <c r="H7" s="174">
        <f t="shared" si="1"/>
        <v>115.86882443572239</v>
      </c>
      <c r="I7" s="168">
        <f t="shared" si="2"/>
        <v>1566838</v>
      </c>
      <c r="J7" s="178">
        <f t="shared" si="3"/>
        <v>4.5668497073620387</v>
      </c>
      <c r="K7" s="171">
        <f t="shared" si="4"/>
        <v>1950955</v>
      </c>
      <c r="L7" s="178">
        <f t="shared" si="5"/>
        <v>4.8970419000920664</v>
      </c>
      <c r="M7" s="174">
        <f t="shared" si="6"/>
        <v>124.51542533433577</v>
      </c>
      <c r="N7" s="117">
        <f t="shared" si="7"/>
        <v>384117</v>
      </c>
      <c r="O7" s="124" t="str">
        <f>'【調整作業用】全法人（業種別）(26)'!U7</f>
        <v>積水ハウス、昭建、一条工務店、材光工務店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65" t="s">
        <v>34</v>
      </c>
      <c r="C8" s="169">
        <f>'【調整作業用】全法人（業種別）(26)'!E8</f>
        <v>1524375</v>
      </c>
      <c r="D8" s="172">
        <f>'【調整作業用】全法人（業種別）(26)'!H8</f>
        <v>1590569</v>
      </c>
      <c r="E8" s="175">
        <f t="shared" si="0"/>
        <v>104.34236982369825</v>
      </c>
      <c r="F8" s="169">
        <f>'【調整作業用】全法人（業種別）(26)'!K8</f>
        <v>506060</v>
      </c>
      <c r="G8" s="172">
        <f>'【調整作業用】全法人（業種別）(26)'!M8</f>
        <v>527542</v>
      </c>
      <c r="H8" s="175">
        <f t="shared" si="1"/>
        <v>104.24495119155833</v>
      </c>
      <c r="I8" s="169">
        <f t="shared" si="2"/>
        <v>2030435</v>
      </c>
      <c r="J8" s="179">
        <f t="shared" si="3"/>
        <v>5.9180920334888745</v>
      </c>
      <c r="K8" s="172">
        <f t="shared" si="4"/>
        <v>2118111</v>
      </c>
      <c r="L8" s="179">
        <f t="shared" si="5"/>
        <v>5.3166158707125017</v>
      </c>
      <c r="M8" s="175">
        <f t="shared" si="6"/>
        <v>104.31808947343795</v>
      </c>
      <c r="N8" s="118">
        <f t="shared" si="7"/>
        <v>87676</v>
      </c>
      <c r="O8" s="124" t="str">
        <f>'【調整作業用】全法人（業種別）(26)'!U8</f>
        <v>日本コカコーラ、麒麟麦酒、日清食品、天一食品商事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66" t="s">
        <v>36</v>
      </c>
      <c r="C9" s="146">
        <f>'【調整作業用】全法人（業種別）(26)'!E9</f>
        <v>421820</v>
      </c>
      <c r="D9" s="19">
        <f>'【調整作業用】全法人（業種別）(26)'!H9</f>
        <v>428454</v>
      </c>
      <c r="E9" s="108">
        <f t="shared" si="0"/>
        <v>101.57270873832441</v>
      </c>
      <c r="F9" s="146">
        <f>'【調整作業用】全法人（業種別）(26)'!K9</f>
        <v>114875</v>
      </c>
      <c r="G9" s="19">
        <f>'【調整作業用】全法人（業種別）(26)'!M9</f>
        <v>106548</v>
      </c>
      <c r="H9" s="108">
        <f t="shared" si="1"/>
        <v>92.751251360174109</v>
      </c>
      <c r="I9" s="146">
        <f t="shared" si="2"/>
        <v>536695</v>
      </c>
      <c r="J9" s="98">
        <f t="shared" si="3"/>
        <v>1.5643004597110037</v>
      </c>
      <c r="K9" s="19">
        <f t="shared" si="4"/>
        <v>535002</v>
      </c>
      <c r="L9" s="98">
        <f t="shared" si="5"/>
        <v>1.3428947416178516</v>
      </c>
      <c r="M9" s="108">
        <f t="shared" si="6"/>
        <v>99.684550815640165</v>
      </c>
      <c r="N9" s="119">
        <f t="shared" si="7"/>
        <v>-1693</v>
      </c>
      <c r="O9" s="124" t="str">
        <f>'【調整作業用】全法人（業種別）(26)'!U9</f>
        <v>日本バイリーン、ＪＮＣファイバーズ、綾羽、ダイニック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66" t="s">
        <v>37</v>
      </c>
      <c r="C10" s="146">
        <f>'【調整作業用】全法人（業種別）(26)'!E10</f>
        <v>76816</v>
      </c>
      <c r="D10" s="19">
        <f>'【調整作業用】全法人（業種別）(26)'!H10</f>
        <v>120412</v>
      </c>
      <c r="E10" s="108">
        <f t="shared" si="0"/>
        <v>156.75380129139762</v>
      </c>
      <c r="F10" s="146">
        <f>'【調整作業用】全法人（業種別）(26)'!K10</f>
        <v>30064</v>
      </c>
      <c r="G10" s="19">
        <f>'【調整作業用】全法人（業種別）(26)'!M10</f>
        <v>39256</v>
      </c>
      <c r="H10" s="108">
        <f t="shared" si="1"/>
        <v>130.57477381585949</v>
      </c>
      <c r="I10" s="146">
        <f t="shared" si="2"/>
        <v>106880</v>
      </c>
      <c r="J10" s="98">
        <f t="shared" si="3"/>
        <v>0.31152224845379978</v>
      </c>
      <c r="K10" s="19">
        <f t="shared" si="4"/>
        <v>159668</v>
      </c>
      <c r="L10" s="98">
        <f t="shared" si="5"/>
        <v>0.40077853466835478</v>
      </c>
      <c r="M10" s="108">
        <f t="shared" si="6"/>
        <v>149.38997005988023</v>
      </c>
      <c r="N10" s="119">
        <f t="shared" si="7"/>
        <v>52788</v>
      </c>
      <c r="O10" s="124" t="str">
        <f>'【調整作業用】全法人（業種別）(26)'!U10</f>
        <v>トーア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66" t="s">
        <v>41</v>
      </c>
      <c r="C11" s="146">
        <f>'【調整作業用】全法人（業種別）(26)'!E11</f>
        <v>180805</v>
      </c>
      <c r="D11" s="19">
        <f>'【調整作業用】全法人（業種別）(26)'!H11</f>
        <v>127823</v>
      </c>
      <c r="E11" s="108">
        <f t="shared" si="0"/>
        <v>70.696606841624956</v>
      </c>
      <c r="F11" s="146">
        <f>'【調整作業用】全法人（業種別）(26)'!K11</f>
        <v>44450</v>
      </c>
      <c r="G11" s="19">
        <f>'【調整作業用】全法人（業種別）(26)'!M11</f>
        <v>31798</v>
      </c>
      <c r="H11" s="108">
        <f t="shared" si="1"/>
        <v>71.536557930258709</v>
      </c>
      <c r="I11" s="146">
        <f t="shared" si="2"/>
        <v>225255</v>
      </c>
      <c r="J11" s="98">
        <f t="shared" si="3"/>
        <v>0.65654887795154071</v>
      </c>
      <c r="K11" s="19">
        <f t="shared" si="4"/>
        <v>159621</v>
      </c>
      <c r="L11" s="98">
        <f t="shared" si="5"/>
        <v>0.40066056117880516</v>
      </c>
      <c r="M11" s="108">
        <f t="shared" si="6"/>
        <v>70.862355996537261</v>
      </c>
      <c r="N11" s="119">
        <f t="shared" si="7"/>
        <v>-65634</v>
      </c>
      <c r="O11" s="124" t="str">
        <f>'【調整作業用】全法人（業種別）(26)'!U11</f>
        <v>大津板紙、山田ダンボール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66" t="s">
        <v>44</v>
      </c>
      <c r="C12" s="146">
        <f>'【調整作業用】全法人（業種別）(26)'!E12</f>
        <v>155670</v>
      </c>
      <c r="D12" s="19">
        <f>'【調整作業用】全法人（業種別）(26)'!H12</f>
        <v>124505</v>
      </c>
      <c r="E12" s="108">
        <f t="shared" si="0"/>
        <v>79.980086079527197</v>
      </c>
      <c r="F12" s="146">
        <f>'【調整作業用】全法人（業種別）(26)'!K12</f>
        <v>37465</v>
      </c>
      <c r="G12" s="19">
        <f>'【調整作業用】全法人（業種別）(26)'!M12</f>
        <v>33653</v>
      </c>
      <c r="H12" s="108">
        <f t="shared" si="1"/>
        <v>89.825170158814899</v>
      </c>
      <c r="I12" s="146">
        <f t="shared" si="2"/>
        <v>193135</v>
      </c>
      <c r="J12" s="98">
        <f t="shared" si="3"/>
        <v>0.56292898068043251</v>
      </c>
      <c r="K12" s="19">
        <f t="shared" si="4"/>
        <v>158158</v>
      </c>
      <c r="L12" s="98">
        <f t="shared" si="5"/>
        <v>0.39698832255729177</v>
      </c>
      <c r="M12" s="108">
        <f t="shared" si="6"/>
        <v>81.889869780205558</v>
      </c>
      <c r="N12" s="119">
        <f t="shared" si="7"/>
        <v>-34977</v>
      </c>
      <c r="O12" s="124" t="str">
        <f>'【調整作業用】全法人（業種別）(26)'!U12</f>
        <v>佐川印刷、大阪シーリング印刷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66" t="s">
        <v>43</v>
      </c>
      <c r="C13" s="146">
        <f>'【調整作業用】全法人（業種別）(26)'!E13</f>
        <v>189317</v>
      </c>
      <c r="D13" s="19">
        <f>'【調整作業用】全法人（業種別）(26)'!H13</f>
        <v>380009</v>
      </c>
      <c r="E13" s="108">
        <f t="shared" si="0"/>
        <v>200.72629505010116</v>
      </c>
      <c r="F13" s="146">
        <f>'【調整作業用】全法人（業種別）(26)'!K13</f>
        <v>16715</v>
      </c>
      <c r="G13" s="19">
        <f>'【調整作業用】全法人（業種別）(26)'!M13</f>
        <v>40326</v>
      </c>
      <c r="H13" s="108">
        <f t="shared" si="1"/>
        <v>241.25635656595873</v>
      </c>
      <c r="I13" s="146">
        <f t="shared" si="2"/>
        <v>206032</v>
      </c>
      <c r="J13" s="98">
        <f t="shared" si="3"/>
        <v>0.600519759481973</v>
      </c>
      <c r="K13" s="19">
        <f t="shared" si="4"/>
        <v>420335</v>
      </c>
      <c r="L13" s="98">
        <f t="shared" si="5"/>
        <v>1.0550720580819133</v>
      </c>
      <c r="M13" s="108">
        <f t="shared" si="6"/>
        <v>204.01442494369806</v>
      </c>
      <c r="N13" s="119">
        <f t="shared" si="7"/>
        <v>214303</v>
      </c>
      <c r="O13" s="124" t="str">
        <f>'【調整作業用】全法人（業種別）(26)'!U13</f>
        <v>東レ、旭化成ケミカルズ、旭化成せんい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66" t="s">
        <v>5</v>
      </c>
      <c r="C14" s="146">
        <f>'【調整作業用】全法人（業種別）(26)'!E14</f>
        <v>816910</v>
      </c>
      <c r="D14" s="19">
        <f>'【調整作業用】全法人（業種別）(26)'!H14</f>
        <v>1222550</v>
      </c>
      <c r="E14" s="108">
        <f t="shared" si="0"/>
        <v>149.65540879656265</v>
      </c>
      <c r="F14" s="146">
        <f>'【調整作業用】全法人（業種別）(26)'!K14</f>
        <v>266431</v>
      </c>
      <c r="G14" s="19">
        <f>'【調整作業用】全法人（業種別）(26)'!M14</f>
        <v>402777</v>
      </c>
      <c r="H14" s="108">
        <f t="shared" si="1"/>
        <v>151.17497588493831</v>
      </c>
      <c r="I14" s="146">
        <f t="shared" si="2"/>
        <v>1083341</v>
      </c>
      <c r="J14" s="98">
        <f t="shared" si="3"/>
        <v>3.1576050164875364</v>
      </c>
      <c r="K14" s="19">
        <f t="shared" si="4"/>
        <v>1625327</v>
      </c>
      <c r="L14" s="98">
        <f t="shared" si="5"/>
        <v>4.0796914436011793</v>
      </c>
      <c r="M14" s="108">
        <f t="shared" si="6"/>
        <v>150.02912287082276</v>
      </c>
      <c r="N14" s="119">
        <f t="shared" si="7"/>
        <v>541986</v>
      </c>
      <c r="O14" s="124" t="str">
        <f>'【調整作業用】全法人（業種別）(26)'!U14</f>
        <v>大塚製薬、バイエル薬品、参天製薬、マルホ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66" t="s">
        <v>45</v>
      </c>
      <c r="C15" s="146">
        <f>'【調整作業用】全法人（業種別）(26)'!E15</f>
        <v>1257466</v>
      </c>
      <c r="D15" s="19">
        <f>'【調整作業用】全法人（業種別）(26)'!H15</f>
        <v>1481709</v>
      </c>
      <c r="E15" s="108">
        <f t="shared" si="0"/>
        <v>117.83292749068363</v>
      </c>
      <c r="F15" s="146">
        <f>'【調整作業用】全法人（業種別）(26)'!K15</f>
        <v>301339</v>
      </c>
      <c r="G15" s="19">
        <f>'【調整作業用】全法人（業種別）(26)'!M15</f>
        <v>443871</v>
      </c>
      <c r="H15" s="108">
        <f t="shared" si="1"/>
        <v>147.29955299513173</v>
      </c>
      <c r="I15" s="146">
        <f t="shared" si="2"/>
        <v>1558805</v>
      </c>
      <c r="J15" s="98">
        <f t="shared" si="3"/>
        <v>4.5434359889691747</v>
      </c>
      <c r="K15" s="19">
        <f t="shared" si="4"/>
        <v>1925580</v>
      </c>
      <c r="L15" s="98">
        <f t="shared" si="5"/>
        <v>4.8333487661064876</v>
      </c>
      <c r="M15" s="108">
        <f t="shared" si="6"/>
        <v>123.52924195136659</v>
      </c>
      <c r="N15" s="119">
        <f t="shared" si="7"/>
        <v>366775</v>
      </c>
      <c r="O15" s="124" t="str">
        <f>'【調整作業用】全法人（業種別）(26)'!U15</f>
        <v>積水化学工業、三菱樹脂、淀川ヒューテック、シーアイ化成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66" t="s">
        <v>48</v>
      </c>
      <c r="C16" s="146">
        <f>'【調整作業用】全法人（業種別）(26)'!E16</f>
        <v>102502</v>
      </c>
      <c r="D16" s="19">
        <f>'【調整作業用】全法人（業種別）(26)'!H16</f>
        <v>160768</v>
      </c>
      <c r="E16" s="108">
        <f t="shared" si="0"/>
        <v>156.84376890207022</v>
      </c>
      <c r="F16" s="146">
        <f>'【調整作業用】全法人（業種別）(26)'!K16</f>
        <v>25762</v>
      </c>
      <c r="G16" s="19">
        <f>'【調整作業用】全法人（業種別）(26)'!M16</f>
        <v>45421</v>
      </c>
      <c r="H16" s="108">
        <f t="shared" si="1"/>
        <v>176.31006909401444</v>
      </c>
      <c r="I16" s="146">
        <f t="shared" si="2"/>
        <v>128264</v>
      </c>
      <c r="J16" s="98">
        <f t="shared" si="3"/>
        <v>0.37385001567812665</v>
      </c>
      <c r="K16" s="19">
        <f t="shared" si="4"/>
        <v>206189</v>
      </c>
      <c r="L16" s="98">
        <f t="shared" si="5"/>
        <v>0.51754969865429146</v>
      </c>
      <c r="M16" s="108">
        <f t="shared" si="6"/>
        <v>160.75360194598639</v>
      </c>
      <c r="N16" s="119">
        <f t="shared" si="7"/>
        <v>77925</v>
      </c>
      <c r="O16" s="124" t="str">
        <f>'【調整作業用】全法人（業種別）(26)'!U16</f>
        <v>積水化成品滋賀、京セラサーキットソリューションズ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f>'【調整作業用】全法人（業種別）(26)'!E17</f>
        <v>703667</v>
      </c>
      <c r="D17" s="19">
        <f>'【調整作業用】全法人（業種別）(26)'!H17</f>
        <v>640158</v>
      </c>
      <c r="E17" s="108">
        <f t="shared" si="0"/>
        <v>90.974566094473658</v>
      </c>
      <c r="F17" s="146">
        <f>'【調整作業用】全法人（業種別）(26)'!K17</f>
        <v>263133</v>
      </c>
      <c r="G17" s="19">
        <f>'【調整作業用】全法人（業種別）(26)'!M17</f>
        <v>230458</v>
      </c>
      <c r="H17" s="108">
        <f t="shared" si="1"/>
        <v>87.582325287972239</v>
      </c>
      <c r="I17" s="146">
        <f t="shared" si="2"/>
        <v>966800</v>
      </c>
      <c r="J17" s="98">
        <f t="shared" si="3"/>
        <v>2.8179239315600078</v>
      </c>
      <c r="K17" s="19">
        <f t="shared" si="4"/>
        <v>870616</v>
      </c>
      <c r="L17" s="98">
        <f t="shared" si="5"/>
        <v>2.1853107995266701</v>
      </c>
      <c r="M17" s="108">
        <f t="shared" si="6"/>
        <v>90.051303268514687</v>
      </c>
      <c r="N17" s="119">
        <f t="shared" si="7"/>
        <v>-96184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66" t="s">
        <v>53</v>
      </c>
      <c r="C18" s="146">
        <f>'【調整作業用】全法人（業種別）(26)'!E18</f>
        <v>700429</v>
      </c>
      <c r="D18" s="19">
        <f>'【調整作業用】全法人（業種別）(26)'!H18</f>
        <v>675892</v>
      </c>
      <c r="E18" s="108">
        <f t="shared" si="0"/>
        <v>96.496861209344559</v>
      </c>
      <c r="F18" s="146">
        <f>'【調整作業用】全法人（業種別）(26)'!K18</f>
        <v>174980</v>
      </c>
      <c r="G18" s="19">
        <f>'【調整作業用】全法人（業種別）(26)'!M18</f>
        <v>157400</v>
      </c>
      <c r="H18" s="108">
        <f t="shared" si="1"/>
        <v>89.953137501428742</v>
      </c>
      <c r="I18" s="146">
        <f t="shared" si="2"/>
        <v>875409</v>
      </c>
      <c r="J18" s="98">
        <f t="shared" si="3"/>
        <v>2.5515473427834245</v>
      </c>
      <c r="K18" s="19">
        <f t="shared" si="4"/>
        <v>833292</v>
      </c>
      <c r="L18" s="98">
        <f t="shared" si="5"/>
        <v>2.0916247883787777</v>
      </c>
      <c r="M18" s="108">
        <f t="shared" si="6"/>
        <v>95.18887742757957</v>
      </c>
      <c r="N18" s="119">
        <f t="shared" si="7"/>
        <v>-42117</v>
      </c>
      <c r="O18" s="124" t="str">
        <f>'【調整作業用】全法人（業種別）(26)'!U18</f>
        <v>日本電気硝子、日電硝子加工、東洋ガラス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66" t="s">
        <v>54</v>
      </c>
      <c r="C19" s="146">
        <f>'【調整作業用】全法人（業種別）(26)'!E19</f>
        <v>289285</v>
      </c>
      <c r="D19" s="19">
        <f>'【調整作業用】全法人（業種別）(26)'!H19</f>
        <v>255983</v>
      </c>
      <c r="E19" s="108">
        <f t="shared" si="0"/>
        <v>88.488169106590391</v>
      </c>
      <c r="F19" s="146">
        <f>'【調整作業用】全法人（業種別）(26)'!K19</f>
        <v>82182</v>
      </c>
      <c r="G19" s="19">
        <f>'【調整作業用】全法人（業種別）(26)'!M19</f>
        <v>70110</v>
      </c>
      <c r="H19" s="108">
        <f t="shared" si="1"/>
        <v>85.310651967584135</v>
      </c>
      <c r="I19" s="146">
        <f t="shared" si="2"/>
        <v>371467</v>
      </c>
      <c r="J19" s="98">
        <f t="shared" si="3"/>
        <v>1.0827117801870101</v>
      </c>
      <c r="K19" s="19">
        <f t="shared" si="4"/>
        <v>326093</v>
      </c>
      <c r="L19" s="98">
        <f t="shared" si="5"/>
        <v>0.81851764101515534</v>
      </c>
      <c r="M19" s="108">
        <f t="shared" si="6"/>
        <v>87.785186840284595</v>
      </c>
      <c r="N19" s="119">
        <f t="shared" si="7"/>
        <v>-45374</v>
      </c>
      <c r="O19" s="124" t="str">
        <f>'【調整作業用】全法人（業種別）(26)'!U19</f>
        <v>近江鍛工、東洋アルミエコープロダクツ、エス・エス・アルミ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66" t="s">
        <v>56</v>
      </c>
      <c r="C20" s="146">
        <f>'【調整作業用】全法人（業種別）(26)'!E20</f>
        <v>861347</v>
      </c>
      <c r="D20" s="19">
        <f>'【調整作業用】全法人（業種別）(26)'!H20</f>
        <v>1145719</v>
      </c>
      <c r="E20" s="108">
        <f t="shared" si="0"/>
        <v>133.0148012357389</v>
      </c>
      <c r="F20" s="146">
        <f>'【調整作業用】全法人（業種別）(26)'!K20</f>
        <v>233617</v>
      </c>
      <c r="G20" s="19">
        <f>'【調整作業用】全法人（業種別）(26)'!M20</f>
        <v>313012</v>
      </c>
      <c r="H20" s="108">
        <f t="shared" si="1"/>
        <v>133.98511238480074</v>
      </c>
      <c r="I20" s="146">
        <f t="shared" si="2"/>
        <v>1094964</v>
      </c>
      <c r="J20" s="98">
        <f t="shared" si="3"/>
        <v>3.1914824780685485</v>
      </c>
      <c r="K20" s="19">
        <f t="shared" si="4"/>
        <v>1458731</v>
      </c>
      <c r="L20" s="98">
        <f t="shared" si="5"/>
        <v>3.6615231145583578</v>
      </c>
      <c r="M20" s="108">
        <f t="shared" si="6"/>
        <v>133.22182281791913</v>
      </c>
      <c r="N20" s="119">
        <f t="shared" si="7"/>
        <v>363767</v>
      </c>
      <c r="O20" s="124" t="str">
        <f>'【調整作業用】全法人（業種別）(26)'!U20</f>
        <v>日本精工、古河ＡＳ、昭和アルミニウム缶、旭化成住工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66" t="s">
        <v>0</v>
      </c>
      <c r="C21" s="146">
        <f>'【調整作業用】全法人（業種別）(26)'!E21</f>
        <v>1379759</v>
      </c>
      <c r="D21" s="19">
        <f>'【調整作業用】全法人（業種別）(26)'!H21</f>
        <v>2282813</v>
      </c>
      <c r="E21" s="108">
        <f t="shared" si="0"/>
        <v>165.45012571035954</v>
      </c>
      <c r="F21" s="146">
        <f>'【調整作業用】全法人（業種別）(26)'!K21</f>
        <v>392807</v>
      </c>
      <c r="G21" s="19">
        <f>'【調整作業用】全法人（業種別）(26)'!M21</f>
        <v>619868</v>
      </c>
      <c r="H21" s="108">
        <f t="shared" si="1"/>
        <v>157.80472343924626</v>
      </c>
      <c r="I21" s="146">
        <f t="shared" si="2"/>
        <v>1772566</v>
      </c>
      <c r="J21" s="98">
        <f t="shared" si="3"/>
        <v>5.1664834005684694</v>
      </c>
      <c r="K21" s="19">
        <f t="shared" si="4"/>
        <v>2902681</v>
      </c>
      <c r="L21" s="98">
        <f t="shared" si="5"/>
        <v>7.2859448216904754</v>
      </c>
      <c r="M21" s="108">
        <f t="shared" si="6"/>
        <v>163.75587707312448</v>
      </c>
      <c r="N21" s="119">
        <f t="shared" si="7"/>
        <v>1130115</v>
      </c>
      <c r="O21" s="124" t="str">
        <f>'【調整作業用】全法人（業種別）(26)'!U21</f>
        <v>ヤンマー、ダイハツディーゼル、日立建機ティエラ、ダイフク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66" t="s">
        <v>57</v>
      </c>
      <c r="C22" s="146">
        <f>'【調整作業用】全法人（業種別）(26)'!E22</f>
        <v>1558547</v>
      </c>
      <c r="D22" s="19">
        <f>'【調整作業用】全法人（業種別）(26)'!H22</f>
        <v>1951034</v>
      </c>
      <c r="E22" s="108">
        <f t="shared" si="0"/>
        <v>125.18287866840076</v>
      </c>
      <c r="F22" s="146">
        <f>'【調整作業用】全法人（業種別）(26)'!K22</f>
        <v>200768</v>
      </c>
      <c r="G22" s="19">
        <f>'【調整作業用】全法人（業種別）(26)'!M22</f>
        <v>320601</v>
      </c>
      <c r="H22" s="108">
        <f t="shared" si="1"/>
        <v>159.68730076506216</v>
      </c>
      <c r="I22" s="146">
        <f t="shared" si="2"/>
        <v>1759315</v>
      </c>
      <c r="J22" s="98">
        <f t="shared" si="3"/>
        <v>5.1278608209065943</v>
      </c>
      <c r="K22" s="19">
        <f t="shared" si="4"/>
        <v>2271635</v>
      </c>
      <c r="L22" s="98">
        <f t="shared" si="5"/>
        <v>5.7019725092150475</v>
      </c>
      <c r="M22" s="108">
        <f t="shared" si="6"/>
        <v>129.12042471075392</v>
      </c>
      <c r="N22" s="119">
        <f t="shared" si="7"/>
        <v>512320</v>
      </c>
      <c r="O22" s="124" t="str">
        <f>'【調整作業用】全法人（業種別）(26)'!U22</f>
        <v>パナソニック、オムロン、ダイキン工業、フジテック、日本電産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66" t="s">
        <v>21</v>
      </c>
      <c r="C23" s="146">
        <f>'【調整作業用】全法人（業種別）(26)'!E23</f>
        <v>1436575</v>
      </c>
      <c r="D23" s="19">
        <f>'【調整作業用】全法人（業種別）(26)'!H23</f>
        <v>1826381</v>
      </c>
      <c r="E23" s="108">
        <f t="shared" si="0"/>
        <v>127.13439952665193</v>
      </c>
      <c r="F23" s="146">
        <f>'【調整作業用】全法人（業種別）(26)'!K23</f>
        <v>372373</v>
      </c>
      <c r="G23" s="19">
        <f>'【調整作業用】全法人（業種別）(26)'!M23</f>
        <v>464631</v>
      </c>
      <c r="H23" s="108">
        <f t="shared" si="1"/>
        <v>124.77569533773931</v>
      </c>
      <c r="I23" s="146">
        <f t="shared" si="2"/>
        <v>1808948</v>
      </c>
      <c r="J23" s="98">
        <f t="shared" si="3"/>
        <v>5.2725257138473447</v>
      </c>
      <c r="K23" s="19">
        <f t="shared" si="4"/>
        <v>2291012</v>
      </c>
      <c r="L23" s="98">
        <f t="shared" si="5"/>
        <v>5.7506102178746961</v>
      </c>
      <c r="M23" s="108">
        <f t="shared" si="6"/>
        <v>126.64885889478306</v>
      </c>
      <c r="N23" s="119">
        <f t="shared" si="7"/>
        <v>482064</v>
      </c>
      <c r="O23" s="124" t="str">
        <f>'【調整作業用】全法人（業種別）(26)'!U23</f>
        <v>京セラ、村田製作所、エルナー、日新イオン機器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66" t="s">
        <v>17</v>
      </c>
      <c r="C24" s="146">
        <f>'【調整作業用】全法人（業種別）(26)'!E24</f>
        <v>1587621</v>
      </c>
      <c r="D24" s="19">
        <f>'【調整作業用】全法人（業種別）(26)'!H24</f>
        <v>1543125</v>
      </c>
      <c r="E24" s="108">
        <f t="shared" si="0"/>
        <v>97.19731598410452</v>
      </c>
      <c r="F24" s="146">
        <f>'【調整作業用】全法人（業種別）(26)'!K24</f>
        <v>492843</v>
      </c>
      <c r="G24" s="19">
        <f>'【調整作業用】全法人（業種別）(26)'!M24</f>
        <v>454373</v>
      </c>
      <c r="H24" s="108">
        <f t="shared" si="1"/>
        <v>92.194268763074646</v>
      </c>
      <c r="I24" s="146">
        <f t="shared" si="2"/>
        <v>2080464</v>
      </c>
      <c r="J24" s="98">
        <f t="shared" si="3"/>
        <v>6.0639111443411871</v>
      </c>
      <c r="K24" s="19">
        <f t="shared" si="4"/>
        <v>1997498</v>
      </c>
      <c r="L24" s="98">
        <f t="shared" si="5"/>
        <v>5.0138682857114096</v>
      </c>
      <c r="M24" s="108">
        <f t="shared" si="6"/>
        <v>96.012139599627773</v>
      </c>
      <c r="N24" s="119">
        <f t="shared" si="7"/>
        <v>-82966</v>
      </c>
      <c r="O24" s="124" t="str">
        <f>'【調整作業用】全法人（業種別）(26)'!U24</f>
        <v>日東電工、ダイハツ工業、三菱重工業、富士シート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66" t="s">
        <v>59</v>
      </c>
      <c r="C25" s="146">
        <f>'【調整作業用】全法人（業種別）(26)'!E25</f>
        <v>715097</v>
      </c>
      <c r="D25" s="19">
        <f>'【調整作業用】全法人（業種別）(26)'!H25</f>
        <v>762423</v>
      </c>
      <c r="E25" s="108">
        <f t="shared" si="0"/>
        <v>106.61812313574242</v>
      </c>
      <c r="F25" s="146">
        <f>'【調整作業用】全法人（業種別）(26)'!K25</f>
        <v>184415</v>
      </c>
      <c r="G25" s="19">
        <f>'【調整作業用】全法人（業種別）(26)'!M25</f>
        <v>164749</v>
      </c>
      <c r="H25" s="108">
        <f t="shared" si="1"/>
        <v>89.336008459181741</v>
      </c>
      <c r="I25" s="146">
        <f t="shared" si="2"/>
        <v>899512</v>
      </c>
      <c r="J25" s="98">
        <f t="shared" si="3"/>
        <v>2.6218001567288018</v>
      </c>
      <c r="K25" s="19">
        <f t="shared" si="4"/>
        <v>927172</v>
      </c>
      <c r="L25" s="98">
        <f t="shared" si="5"/>
        <v>2.3272705585685789</v>
      </c>
      <c r="M25" s="108">
        <f t="shared" si="6"/>
        <v>103.07500066702835</v>
      </c>
      <c r="N25" s="119">
        <f t="shared" si="7"/>
        <v>27660</v>
      </c>
      <c r="O25" s="124" t="str">
        <f>'【調整作業用】全法人（業種別）(26)'!U25</f>
        <v>イシダ、ＳＣＲＥＥＮホールディングス、東レ・プレシジョン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67" t="s">
        <v>42</v>
      </c>
      <c r="C26" s="147">
        <f>'【調整作業用】全法人（業種別）(26)'!E26</f>
        <v>1206680</v>
      </c>
      <c r="D26" s="20">
        <f>'【調整作業用】全法人（業種別）(26)'!H26</f>
        <v>1238811</v>
      </c>
      <c r="E26" s="109">
        <f t="shared" si="0"/>
        <v>102.66276063247919</v>
      </c>
      <c r="F26" s="147">
        <f>'【調整作業用】全法人（業種別）(26)'!K26</f>
        <v>331379</v>
      </c>
      <c r="G26" s="20">
        <f>'【調整作業用】全法人（業種別）(26)'!M26</f>
        <v>367839</v>
      </c>
      <c r="H26" s="109">
        <f t="shared" si="1"/>
        <v>111.00250770266069</v>
      </c>
      <c r="I26" s="147">
        <f t="shared" si="2"/>
        <v>1538059</v>
      </c>
      <c r="J26" s="99">
        <f t="shared" si="3"/>
        <v>4.4829677950468074</v>
      </c>
      <c r="K26" s="20">
        <f t="shared" si="4"/>
        <v>1606650</v>
      </c>
      <c r="L26" s="99">
        <f t="shared" si="5"/>
        <v>4.0328107869135472</v>
      </c>
      <c r="M26" s="109">
        <f t="shared" si="6"/>
        <v>104.45958184959095</v>
      </c>
      <c r="N26" s="120">
        <f t="shared" si="7"/>
        <v>68591</v>
      </c>
      <c r="O26" s="124" t="str">
        <f>'【調整作業用】全法人（業種別）(26)'!U26</f>
        <v>タカタ、ＴＭＴマシナリー、ニプロ、ハヤミ工産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1" t="s">
        <v>61</v>
      </c>
      <c r="C27" s="143">
        <f>'【調整作業用】全法人（業種別）(26)'!E27</f>
        <v>502762</v>
      </c>
      <c r="D27" s="15">
        <f>'【調整作業用】全法人（業種別）(26)'!H27</f>
        <v>644615</v>
      </c>
      <c r="E27" s="104">
        <f t="shared" si="0"/>
        <v>128.21474176648195</v>
      </c>
      <c r="F27" s="143">
        <f>'【調整作業用】全法人（業種別）(26)'!K27</f>
        <v>15778</v>
      </c>
      <c r="G27" s="15">
        <f>'【調整作業用】全法人（業種別）(26)'!M27</f>
        <v>19293</v>
      </c>
      <c r="H27" s="104">
        <f t="shared" si="1"/>
        <v>122.27785524147548</v>
      </c>
      <c r="I27" s="143">
        <f t="shared" si="2"/>
        <v>518540</v>
      </c>
      <c r="J27" s="94">
        <f t="shared" si="3"/>
        <v>1.5113842319726174</v>
      </c>
      <c r="K27" s="15">
        <f t="shared" si="4"/>
        <v>663908</v>
      </c>
      <c r="L27" s="94">
        <f t="shared" si="5"/>
        <v>1.6664583723388411</v>
      </c>
      <c r="M27" s="104">
        <f t="shared" si="6"/>
        <v>128.03409573031973</v>
      </c>
      <c r="N27" s="115">
        <f t="shared" si="7"/>
        <v>145368</v>
      </c>
      <c r="O27" s="124" t="str">
        <f>'【調整作業用】全法人（業種別）(26)'!U27</f>
        <v>関西電力、大阪ガス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2" t="s">
        <v>4</v>
      </c>
      <c r="C28" s="148">
        <f>'【調整作業用】全法人（業種別）(26)'!E28</f>
        <v>2235059</v>
      </c>
      <c r="D28" s="16">
        <f>'【調整作業用】全法人（業種別）(26)'!H28</f>
        <v>2404350</v>
      </c>
      <c r="E28" s="105">
        <f t="shared" si="0"/>
        <v>107.57434143796651</v>
      </c>
      <c r="F28" s="148">
        <f>'【調整作業用】全法人（業種別）(26)'!K28</f>
        <v>445781</v>
      </c>
      <c r="G28" s="16">
        <f>'【調整作業用】全法人（業種別）(26)'!M28</f>
        <v>488937</v>
      </c>
      <c r="H28" s="105">
        <f t="shared" si="1"/>
        <v>109.68098685228847</v>
      </c>
      <c r="I28" s="148">
        <f t="shared" si="2"/>
        <v>2680840</v>
      </c>
      <c r="J28" s="95">
        <f t="shared" si="3"/>
        <v>7.8138220859364198</v>
      </c>
      <c r="K28" s="16">
        <f t="shared" si="4"/>
        <v>2893287</v>
      </c>
      <c r="L28" s="95">
        <f t="shared" si="5"/>
        <v>7.2623651842260202</v>
      </c>
      <c r="M28" s="105">
        <f t="shared" si="6"/>
        <v>107.92464302233628</v>
      </c>
      <c r="N28" s="116">
        <f t="shared" si="7"/>
        <v>212447</v>
      </c>
      <c r="O28" s="124" t="str">
        <f>'【調整作業用】全法人（業種別）(26)'!U28</f>
        <v>ＪＲ東海、ＮＴＴドコモ、ＪＲ西日本、日本通運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2" t="s">
        <v>55</v>
      </c>
      <c r="C29" s="148">
        <f>'【調整作業用】全法人（業種別）(26)'!E29</f>
        <v>2863260</v>
      </c>
      <c r="D29" s="16">
        <f>'【調整作業用】全法人（業種別）(26)'!H29</f>
        <v>3367670</v>
      </c>
      <c r="E29" s="105">
        <f t="shared" si="0"/>
        <v>117.61663278919832</v>
      </c>
      <c r="F29" s="148">
        <f>'【調整作業用】全法人（業種別）(26)'!K29</f>
        <v>1052902</v>
      </c>
      <c r="G29" s="16">
        <f>'【調整作業用】全法人（業種別）(26)'!M29</f>
        <v>1184857</v>
      </c>
      <c r="H29" s="105">
        <f t="shared" si="1"/>
        <v>112.5325053993629</v>
      </c>
      <c r="I29" s="148">
        <f t="shared" si="2"/>
        <v>3916162</v>
      </c>
      <c r="J29" s="95">
        <f t="shared" si="3"/>
        <v>11.414404861052859</v>
      </c>
      <c r="K29" s="16">
        <f t="shared" si="4"/>
        <v>4552527</v>
      </c>
      <c r="L29" s="95">
        <f t="shared" si="5"/>
        <v>11.427180775722883</v>
      </c>
      <c r="M29" s="105">
        <f t="shared" si="6"/>
        <v>116.24971081380188</v>
      </c>
      <c r="N29" s="116">
        <f t="shared" si="7"/>
        <v>636365</v>
      </c>
      <c r="O29" s="124" t="str">
        <f>'【調整作業用】全法人（業種別）(26)'!U29</f>
        <v>平和堂、上新電機、滋賀日産自動車、岩谷産業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2" t="s">
        <v>65</v>
      </c>
      <c r="C30" s="148">
        <f>'【調整作業用】全法人（業種別）(26)'!E30</f>
        <v>877858</v>
      </c>
      <c r="D30" s="16">
        <f>'【調整作業用】全法人（業種別）(26)'!H30</f>
        <v>858719</v>
      </c>
      <c r="E30" s="105">
        <f t="shared" si="0"/>
        <v>97.819806848032371</v>
      </c>
      <c r="F30" s="148">
        <f>'【調整作業用】全法人（業種別）(26)'!K30</f>
        <v>235143</v>
      </c>
      <c r="G30" s="16">
        <f>'【調整作業用】全法人（業種別）(26)'!M30</f>
        <v>257538</v>
      </c>
      <c r="H30" s="105">
        <f t="shared" si="1"/>
        <v>109.52399178372309</v>
      </c>
      <c r="I30" s="148">
        <f t="shared" si="2"/>
        <v>1113001</v>
      </c>
      <c r="J30" s="95">
        <f t="shared" si="3"/>
        <v>3.2440547721868227</v>
      </c>
      <c r="K30" s="16">
        <f t="shared" si="4"/>
        <v>1116257</v>
      </c>
      <c r="L30" s="95">
        <f t="shared" si="5"/>
        <v>2.8018879473237828</v>
      </c>
      <c r="M30" s="105">
        <f t="shared" si="6"/>
        <v>100.29254241460698</v>
      </c>
      <c r="N30" s="116">
        <f t="shared" si="7"/>
        <v>3256</v>
      </c>
      <c r="O30" s="124" t="str">
        <f>'【調整作業用】全法人（業種別）(26)'!U30</f>
        <v>滋賀銀行、ゆうちょ銀行、京都銀行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2" t="s">
        <v>66</v>
      </c>
      <c r="C31" s="148">
        <f>'【調整作業用】全法人（業種別）(26)'!E31</f>
        <v>420808</v>
      </c>
      <c r="D31" s="16">
        <f>'【調整作業用】全法人（業種別）(26)'!H31</f>
        <v>410534</v>
      </c>
      <c r="E31" s="105">
        <f t="shared" si="0"/>
        <v>97.558506492272016</v>
      </c>
      <c r="F31" s="148">
        <f>'【調整作業用】全法人（業種別）(26)'!K31</f>
        <v>79302</v>
      </c>
      <c r="G31" s="16">
        <f>'【調整作業用】全法人（業種別）(26)'!M31</f>
        <v>77822</v>
      </c>
      <c r="H31" s="105">
        <f t="shared" si="1"/>
        <v>98.133716678015688</v>
      </c>
      <c r="I31" s="148">
        <f t="shared" si="2"/>
        <v>500110</v>
      </c>
      <c r="J31" s="95">
        <f t="shared" si="3"/>
        <v>1.4576664640178687</v>
      </c>
      <c r="K31" s="16">
        <f t="shared" si="4"/>
        <v>488356</v>
      </c>
      <c r="L31" s="95">
        <f t="shared" si="5"/>
        <v>1.2258098183511981</v>
      </c>
      <c r="M31" s="105">
        <f t="shared" si="6"/>
        <v>97.64971706224631</v>
      </c>
      <c r="N31" s="116">
        <f t="shared" si="7"/>
        <v>-11754</v>
      </c>
      <c r="O31" s="124" t="str">
        <f>'【調整作業用】全法人（業種別）(26)'!U31</f>
        <v>京都信用金庫、滋賀県民信用組合、滋賀中央信用金庫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2" t="s">
        <v>49</v>
      </c>
      <c r="C32" s="148">
        <f>'【調整作業用】全法人（業種別）(26)'!E32</f>
        <v>238158</v>
      </c>
      <c r="D32" s="16">
        <f>'【調整作業用】全法人（業種別）(26)'!H32</f>
        <v>243034</v>
      </c>
      <c r="E32" s="105">
        <f t="shared" si="0"/>
        <v>102.04738031055014</v>
      </c>
      <c r="F32" s="148">
        <f>'【調整作業用】全法人（業種別）(26)'!K32</f>
        <v>58483</v>
      </c>
      <c r="G32" s="16">
        <f>'【調整作業用】全法人（業種別）(26)'!M32</f>
        <v>64919</v>
      </c>
      <c r="H32" s="105">
        <f t="shared" si="1"/>
        <v>111.00490740899065</v>
      </c>
      <c r="I32" s="148">
        <f t="shared" si="2"/>
        <v>296641</v>
      </c>
      <c r="J32" s="95">
        <f t="shared" si="3"/>
        <v>0.86461705935239153</v>
      </c>
      <c r="K32" s="16">
        <f t="shared" si="4"/>
        <v>307953</v>
      </c>
      <c r="L32" s="95">
        <f t="shared" si="5"/>
        <v>0.77298489419748395</v>
      </c>
      <c r="M32" s="105">
        <f t="shared" si="6"/>
        <v>103.81336362808918</v>
      </c>
      <c r="N32" s="116">
        <f t="shared" si="7"/>
        <v>11312</v>
      </c>
      <c r="O32" s="124" t="str">
        <f>'【調整作業用】全法人（業種別）(26)'!U32</f>
        <v>びわこ信用保証、エース証券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2" t="s">
        <v>64</v>
      </c>
      <c r="C33" s="148">
        <f>'【調整作業用】全法人（業種別）(26)'!E33</f>
        <v>454927</v>
      </c>
      <c r="D33" s="16">
        <f>'【調整作業用】全法人（業種別）(26)'!H33</f>
        <v>466029</v>
      </c>
      <c r="E33" s="105">
        <f t="shared" si="0"/>
        <v>102.44039153534523</v>
      </c>
      <c r="F33" s="148">
        <f>'【調整作業用】全法人（業種別）(26)'!K33</f>
        <v>175887</v>
      </c>
      <c r="G33" s="16">
        <f>'【調整作業用】全法人（業種別）(26)'!M33</f>
        <v>227978</v>
      </c>
      <c r="H33" s="105">
        <f t="shared" si="1"/>
        <v>129.61617402082021</v>
      </c>
      <c r="I33" s="148">
        <f t="shared" si="2"/>
        <v>630814</v>
      </c>
      <c r="J33" s="95">
        <f t="shared" si="3"/>
        <v>1.8386283274339004</v>
      </c>
      <c r="K33" s="16">
        <f t="shared" si="4"/>
        <v>694007</v>
      </c>
      <c r="L33" s="95">
        <f t="shared" si="5"/>
        <v>1.7420090970612829</v>
      </c>
      <c r="M33" s="105">
        <f t="shared" si="6"/>
        <v>110.01769142726698</v>
      </c>
      <c r="N33" s="116">
        <f t="shared" si="7"/>
        <v>63193</v>
      </c>
      <c r="O33" s="124" t="str">
        <f>'【調整作業用】全法人（業種別）(26)'!U33</f>
        <v>太陽生命保険、明治安田生命保険、損害保険ジャパン日本興亜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2" t="s">
        <v>68</v>
      </c>
      <c r="C34" s="148">
        <f>'【調整作業用】全法人（業種別）(26)'!E34</f>
        <v>539111</v>
      </c>
      <c r="D34" s="16">
        <f>'【調整作業用】全法人（業種別）(26)'!H34</f>
        <v>731188</v>
      </c>
      <c r="E34" s="105">
        <f t="shared" si="0"/>
        <v>135.62846983274318</v>
      </c>
      <c r="F34" s="148">
        <f>'【調整作業用】全法人（業種別）(26)'!K34</f>
        <v>196906</v>
      </c>
      <c r="G34" s="16">
        <f>'【調整作業用】全法人（業種別）(26)'!M34</f>
        <v>243209</v>
      </c>
      <c r="H34" s="105">
        <f t="shared" si="1"/>
        <v>123.51528140330919</v>
      </c>
      <c r="I34" s="148">
        <f t="shared" si="2"/>
        <v>736017</v>
      </c>
      <c r="J34" s="95">
        <f t="shared" si="3"/>
        <v>2.1452626379137385</v>
      </c>
      <c r="K34" s="16">
        <f t="shared" si="4"/>
        <v>974397</v>
      </c>
      <c r="L34" s="95">
        <f t="shared" si="5"/>
        <v>2.4458088148235144</v>
      </c>
      <c r="M34" s="105">
        <f t="shared" si="6"/>
        <v>132.38783886785222</v>
      </c>
      <c r="N34" s="116">
        <f t="shared" si="7"/>
        <v>238380</v>
      </c>
      <c r="O34" s="124" t="str">
        <f>'【調整作業用】全法人（業種別）(26)'!U34</f>
        <v>橋本不動産、イオンモール、積和不動産関西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2" t="s">
        <v>70</v>
      </c>
      <c r="C35" s="148">
        <f>'【調整作業用】全法人（業種別）(26)'!E35</f>
        <v>209317</v>
      </c>
      <c r="D35" s="16">
        <f>'【調整作業用】全法人（業種別）(26)'!H35</f>
        <v>234732</v>
      </c>
      <c r="E35" s="105">
        <f t="shared" si="0"/>
        <v>112.1418709421595</v>
      </c>
      <c r="F35" s="148">
        <f>'【調整作業用】全法人（業種別）(26)'!K35</f>
        <v>112979</v>
      </c>
      <c r="G35" s="16">
        <f>'【調整作業用】全法人（業種別）(26)'!M35</f>
        <v>119714</v>
      </c>
      <c r="H35" s="105">
        <f t="shared" si="1"/>
        <v>105.96128484054559</v>
      </c>
      <c r="I35" s="148">
        <f t="shared" si="2"/>
        <v>322296</v>
      </c>
      <c r="J35" s="95">
        <f t="shared" si="3"/>
        <v>0.93939347480974789</v>
      </c>
      <c r="K35" s="16">
        <f t="shared" si="4"/>
        <v>354446</v>
      </c>
      <c r="L35" s="95">
        <f t="shared" si="5"/>
        <v>0.88968577610453992</v>
      </c>
      <c r="M35" s="105">
        <f t="shared" si="6"/>
        <v>109.97530220666715</v>
      </c>
      <c r="N35" s="116">
        <f t="shared" si="7"/>
        <v>32150</v>
      </c>
      <c r="O35" s="124" t="str">
        <f>'【調整作業用】全法人（業種別）(26)'!U35</f>
        <v>リゾートトラスト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2" t="s">
        <v>62</v>
      </c>
      <c r="C36" s="148">
        <f>'【調整作業用】全法人（業種別）(26)'!E36</f>
        <v>175277</v>
      </c>
      <c r="D36" s="16">
        <f>'【調整作業用】全法人（業種別）(26)'!H36</f>
        <v>147357</v>
      </c>
      <c r="E36" s="105">
        <f t="shared" si="0"/>
        <v>84.070927731533516</v>
      </c>
      <c r="F36" s="148">
        <f>'【調整作業用】全法人（業種別）(26)'!K36</f>
        <v>127836</v>
      </c>
      <c r="G36" s="16">
        <f>'【調整作業用】全法人（業種別）(26)'!M36</f>
        <v>115992</v>
      </c>
      <c r="H36" s="105">
        <f t="shared" si="1"/>
        <v>90.735004224162211</v>
      </c>
      <c r="I36" s="148">
        <f t="shared" si="2"/>
        <v>303113</v>
      </c>
      <c r="J36" s="95">
        <f t="shared" si="3"/>
        <v>0.88348094400801469</v>
      </c>
      <c r="K36" s="16">
        <f t="shared" si="4"/>
        <v>263349</v>
      </c>
      <c r="L36" s="95">
        <f t="shared" si="5"/>
        <v>0.66102554254062529</v>
      </c>
      <c r="M36" s="105">
        <f t="shared" si="6"/>
        <v>86.881460049552473</v>
      </c>
      <c r="N36" s="116">
        <f t="shared" si="7"/>
        <v>-39764</v>
      </c>
      <c r="O36" s="124" t="str">
        <f>'【調整作業用】全法人（業種別）(26)'!U36</f>
        <v>日吉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2" t="s">
        <v>35</v>
      </c>
      <c r="C37" s="148">
        <f>'【調整作業用】全法人（業種別）(26)'!E37</f>
        <v>1489543</v>
      </c>
      <c r="D37" s="16">
        <f>'【調整作業用】全法人（業種別）(26)'!H37</f>
        <v>1749653</v>
      </c>
      <c r="E37" s="105">
        <f t="shared" si="0"/>
        <v>117.46240289807008</v>
      </c>
      <c r="F37" s="148">
        <f>'【調整作業用】全法人（業種別）(26)'!K37</f>
        <v>570047</v>
      </c>
      <c r="G37" s="16">
        <f>'【調整作業用】全法人（業種別）(26)'!M37</f>
        <v>639468</v>
      </c>
      <c r="H37" s="105">
        <f t="shared" si="1"/>
        <v>112.17811864635723</v>
      </c>
      <c r="I37" s="148">
        <f t="shared" si="2"/>
        <v>2059590</v>
      </c>
      <c r="J37" s="95">
        <f t="shared" si="3"/>
        <v>6.0030698698817506</v>
      </c>
      <c r="K37" s="16">
        <f t="shared" si="4"/>
        <v>2389121</v>
      </c>
      <c r="L37" s="95">
        <f t="shared" si="5"/>
        <v>5.9968710920497186</v>
      </c>
      <c r="M37" s="105">
        <f t="shared" si="6"/>
        <v>115.99983491860031</v>
      </c>
      <c r="N37" s="116">
        <f t="shared" si="7"/>
        <v>329531</v>
      </c>
      <c r="O37" s="124" t="str">
        <f>'【調整作業用】全法人（業種別）(26)'!U37</f>
        <v>全国共済農業協同組合連合会、大和リース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3" t="s">
        <v>25</v>
      </c>
      <c r="C38" s="168">
        <f>'【調整作業用】全法人（業種別）(26)'!E38</f>
        <v>218645</v>
      </c>
      <c r="D38" s="171">
        <f>'【調整作業用】全法人（業種別）(26)'!H38</f>
        <v>180315</v>
      </c>
      <c r="E38" s="174">
        <f t="shared" si="0"/>
        <v>82.469299549498047</v>
      </c>
      <c r="F38" s="168">
        <f>'【調整作業用】全法人（業種別）(26)'!K38</f>
        <v>49491</v>
      </c>
      <c r="G38" s="171">
        <f>'【調整作業用】全法人（業種別）(26)'!M38</f>
        <v>51779</v>
      </c>
      <c r="H38" s="174">
        <f t="shared" si="1"/>
        <v>104.62306277909114</v>
      </c>
      <c r="I38" s="168">
        <f t="shared" si="2"/>
        <v>268136</v>
      </c>
      <c r="J38" s="178">
        <f t="shared" si="3"/>
        <v>0.78153377256182688</v>
      </c>
      <c r="K38" s="171">
        <f t="shared" si="4"/>
        <v>232094</v>
      </c>
      <c r="L38" s="178">
        <f t="shared" si="5"/>
        <v>0.5825731719901116</v>
      </c>
      <c r="M38" s="174">
        <f t="shared" si="6"/>
        <v>86.558313691559505</v>
      </c>
      <c r="N38" s="117">
        <f t="shared" si="7"/>
        <v>-36042</v>
      </c>
      <c r="O38" s="124" t="str">
        <f>'【調整作業用】全法人（業種別）(26)'!U38</f>
        <v>レーク伊吹農業協同組合、甲賀農業協同組合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26619213</v>
      </c>
      <c r="D39" s="72">
        <f>SUM(D5:D38)</f>
        <v>30943059</v>
      </c>
      <c r="E39" s="156">
        <f t="shared" si="0"/>
        <v>116.24332770469211</v>
      </c>
      <c r="F39" s="154">
        <f>SUM(F5:F38)</f>
        <v>7689733</v>
      </c>
      <c r="G39" s="72">
        <f>SUM(G5:G38)</f>
        <v>8896400</v>
      </c>
      <c r="H39" s="156">
        <f t="shared" si="1"/>
        <v>115.69192324362886</v>
      </c>
      <c r="I39" s="154">
        <f t="shared" si="2"/>
        <v>34308946</v>
      </c>
      <c r="J39" s="180">
        <f>ROUND(I39/$I$39*100,2)</f>
        <v>100</v>
      </c>
      <c r="K39" s="72">
        <f t="shared" si="4"/>
        <v>39839459</v>
      </c>
      <c r="L39" s="180">
        <f>ROUND(K39/$K$39*100,2)</f>
        <v>100</v>
      </c>
      <c r="M39" s="156">
        <f>ROUND(K39/I39*100,2)</f>
        <v>116.12</v>
      </c>
      <c r="N39" s="182">
        <f>+SUM(N5:N38)</f>
        <v>5530513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+SUM(C8:C26)</f>
        <v>15164688</v>
      </c>
      <c r="D40" s="173">
        <f>+SUM(D8:D26)</f>
        <v>17959138</v>
      </c>
      <c r="E40" s="176">
        <f t="shared" si="0"/>
        <v>118.4273491152604</v>
      </c>
      <c r="F40" s="170">
        <f>+SUM(F8:F26)</f>
        <v>4071658</v>
      </c>
      <c r="G40" s="173">
        <f>+SUM(G8:G26)</f>
        <v>4834233</v>
      </c>
      <c r="H40" s="176">
        <f t="shared" si="1"/>
        <v>118.728856893187</v>
      </c>
      <c r="I40" s="170">
        <f t="shared" si="2"/>
        <v>19236346</v>
      </c>
      <c r="J40" s="181">
        <f>ROUND(I40/$I$39*100,2)</f>
        <v>56.07</v>
      </c>
      <c r="K40" s="173">
        <f t="shared" si="4"/>
        <v>22793371</v>
      </c>
      <c r="L40" s="181">
        <f>ROUND(K40/$K$39*100,2)</f>
        <v>57.21</v>
      </c>
      <c r="M40" s="176">
        <f>ROUND(K40/I40*100,2)</f>
        <v>118.49</v>
      </c>
      <c r="N40" s="122">
        <f>+SUM(N8:N26)</f>
        <v>3557025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+SUM(C27:C38)+SUM(C5:C7)</f>
        <v>11454525</v>
      </c>
      <c r="D41" s="74">
        <f>+SUM(D27:D38)+SUM(D5:D7)</f>
        <v>12983921</v>
      </c>
      <c r="E41" s="110">
        <f t="shared" si="0"/>
        <v>113.35189368393715</v>
      </c>
      <c r="F41" s="149">
        <f>+SUM(F27:F38)+SUM(F5:F7)</f>
        <v>3618075</v>
      </c>
      <c r="G41" s="74">
        <f>+SUM(G27:G38)+SUM(G5:G7)</f>
        <v>4062167</v>
      </c>
      <c r="H41" s="110">
        <f t="shared" si="1"/>
        <v>112.27426186577117</v>
      </c>
      <c r="I41" s="149">
        <f t="shared" si="2"/>
        <v>15072600</v>
      </c>
      <c r="J41" s="100">
        <f>ROUND(I41/$I$39*100,2)</f>
        <v>43.93</v>
      </c>
      <c r="K41" s="74">
        <f t="shared" si="4"/>
        <v>17046088</v>
      </c>
      <c r="L41" s="100">
        <f>ROUND(K41/$K$39*100,2)</f>
        <v>42.79</v>
      </c>
      <c r="M41" s="110">
        <f>ROUND(K41/I41*100,2)</f>
        <v>113.09</v>
      </c>
      <c r="N41" s="182">
        <f>+SUM(N27:N38)+SUM(N5:N7)</f>
        <v>1973488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B25" workbookViewId="0">
      <selection activeCell="D1" sqref="D1"/>
    </sheetView>
  </sheetViews>
  <sheetFormatPr defaultColWidth="11.375" defaultRowHeight="14.25"/>
  <cols>
    <col min="1" max="1" width="2.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83" t="s">
        <v>151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116</v>
      </c>
      <c r="D4" s="151" t="s">
        <v>117</v>
      </c>
      <c r="E4" s="153" t="s">
        <v>101</v>
      </c>
      <c r="F4" s="141" t="s">
        <v>116</v>
      </c>
      <c r="G4" s="151" t="s">
        <v>117</v>
      </c>
      <c r="H4" s="153" t="s">
        <v>101</v>
      </c>
      <c r="I4" s="151" t="s">
        <v>118</v>
      </c>
      <c r="J4" s="157" t="s">
        <v>18</v>
      </c>
      <c r="K4" s="157" t="s">
        <v>120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25</v>
      </c>
      <c r="B5" s="131" t="s">
        <v>55</v>
      </c>
      <c r="C5" s="142">
        <f>'【調整作業用】全法人（業種別）(26)'!E29</f>
        <v>2863260</v>
      </c>
      <c r="D5" s="152">
        <f>'【調整作業用】全法人（業種別）(26)'!H29</f>
        <v>3367670</v>
      </c>
      <c r="E5" s="155">
        <f t="shared" ref="E5:E41" si="0">D5/C5*100</f>
        <v>117.61663278919832</v>
      </c>
      <c r="F5" s="142">
        <f>'【調整作業用】全法人（業種別）(26)'!K29</f>
        <v>1052902</v>
      </c>
      <c r="G5" s="152">
        <f>'【調整作業用】全法人（業種別）(26)'!M29</f>
        <v>1184857</v>
      </c>
      <c r="H5" s="155">
        <f t="shared" ref="H5:H41" si="1">G5/F5*100</f>
        <v>112.5325053993629</v>
      </c>
      <c r="I5" s="142">
        <f t="shared" ref="I5:I41" si="2">C5+F5</f>
        <v>3916162</v>
      </c>
      <c r="J5" s="177">
        <f t="shared" ref="J5:J38" si="3">+I5/$I$39*100</f>
        <v>11.414404861052859</v>
      </c>
      <c r="K5" s="152">
        <f t="shared" ref="K5:K41" si="4">D5+G5</f>
        <v>4552527</v>
      </c>
      <c r="L5" s="177">
        <f t="shared" ref="L5:L38" si="5">+K5/$K$39*100</f>
        <v>11.427180775722883</v>
      </c>
      <c r="M5" s="155">
        <f t="shared" ref="M5:M38" si="6">+K5/I5*100</f>
        <v>116.24971081380188</v>
      </c>
      <c r="N5" s="115">
        <f t="shared" ref="N5:N38" si="7">+K5-I5</f>
        <v>636365</v>
      </c>
      <c r="O5" s="124" t="str">
        <f>'【調整作業用】全法人（業種別）(26)'!U29</f>
        <v>平和堂、上新電機、滋賀日産自動車、岩谷産業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17</v>
      </c>
      <c r="B6" s="166" t="s">
        <v>0</v>
      </c>
      <c r="C6" s="146">
        <f>'【調整作業用】全法人（業種別）(26)'!E21</f>
        <v>1379759</v>
      </c>
      <c r="D6" s="19">
        <f>'【調整作業用】全法人（業種別）(26)'!H21</f>
        <v>2282813</v>
      </c>
      <c r="E6" s="108">
        <f t="shared" si="0"/>
        <v>165.45012571035954</v>
      </c>
      <c r="F6" s="146">
        <f>'【調整作業用】全法人（業種別）(26)'!K21</f>
        <v>392807</v>
      </c>
      <c r="G6" s="19">
        <f>'【調整作業用】全法人（業種別）(26)'!M21</f>
        <v>619868</v>
      </c>
      <c r="H6" s="108">
        <f t="shared" si="1"/>
        <v>157.80472343924626</v>
      </c>
      <c r="I6" s="146">
        <f t="shared" si="2"/>
        <v>1772566</v>
      </c>
      <c r="J6" s="98">
        <f t="shared" si="3"/>
        <v>5.1664834005684694</v>
      </c>
      <c r="K6" s="19">
        <f t="shared" si="4"/>
        <v>2902681</v>
      </c>
      <c r="L6" s="98">
        <f t="shared" si="5"/>
        <v>7.2859448216904754</v>
      </c>
      <c r="M6" s="108">
        <f t="shared" si="6"/>
        <v>163.75587707312448</v>
      </c>
      <c r="N6" s="119">
        <f t="shared" si="7"/>
        <v>1130115</v>
      </c>
      <c r="O6" s="124" t="str">
        <f>'【調整作業用】全法人（業種別）(26)'!U21</f>
        <v>ヤンマー、ダイハツディーゼル、日立建機ティエラ、ダイフク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24</v>
      </c>
      <c r="B7" s="133" t="s">
        <v>4</v>
      </c>
      <c r="C7" s="168">
        <f>'【調整作業用】全法人（業種別）(26)'!E28</f>
        <v>2235059</v>
      </c>
      <c r="D7" s="171">
        <f>'【調整作業用】全法人（業種別）(26)'!H28</f>
        <v>2404350</v>
      </c>
      <c r="E7" s="174">
        <f t="shared" si="0"/>
        <v>107.57434143796651</v>
      </c>
      <c r="F7" s="168">
        <f>'【調整作業用】全法人（業種別）(26)'!K28</f>
        <v>445781</v>
      </c>
      <c r="G7" s="171">
        <f>'【調整作業用】全法人（業種別）(26)'!M28</f>
        <v>488937</v>
      </c>
      <c r="H7" s="174">
        <f t="shared" si="1"/>
        <v>109.68098685228847</v>
      </c>
      <c r="I7" s="168">
        <f t="shared" si="2"/>
        <v>2680840</v>
      </c>
      <c r="J7" s="178">
        <f t="shared" si="3"/>
        <v>7.8138220859364198</v>
      </c>
      <c r="K7" s="171">
        <f t="shared" si="4"/>
        <v>2893287</v>
      </c>
      <c r="L7" s="178">
        <f t="shared" si="5"/>
        <v>7.2623651842260202</v>
      </c>
      <c r="M7" s="174">
        <f t="shared" si="6"/>
        <v>107.92464302233628</v>
      </c>
      <c r="N7" s="117">
        <f t="shared" si="7"/>
        <v>212447</v>
      </c>
      <c r="O7" s="124" t="str">
        <f>'【調整作業用】全法人（業種別）(26)'!U28</f>
        <v>ＪＲ東海、ＮＴＴドコモ、ＪＲ西日本、日本通運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33</v>
      </c>
      <c r="B8" s="131" t="s">
        <v>35</v>
      </c>
      <c r="C8" s="142">
        <f>'【調整作業用】全法人（業種別）(26)'!E37</f>
        <v>1489543</v>
      </c>
      <c r="D8" s="152">
        <f>'【調整作業用】全法人（業種別）(26)'!H37</f>
        <v>1749653</v>
      </c>
      <c r="E8" s="155">
        <f t="shared" si="0"/>
        <v>117.46240289807008</v>
      </c>
      <c r="F8" s="142">
        <f>'【調整作業用】全法人（業種別）(26)'!K37</f>
        <v>570047</v>
      </c>
      <c r="G8" s="152">
        <f>'【調整作業用】全法人（業種別）(26)'!M37</f>
        <v>639468</v>
      </c>
      <c r="H8" s="155">
        <f t="shared" si="1"/>
        <v>112.17811864635723</v>
      </c>
      <c r="I8" s="142">
        <f t="shared" si="2"/>
        <v>2059590</v>
      </c>
      <c r="J8" s="177">
        <f t="shared" si="3"/>
        <v>6.0030698698817506</v>
      </c>
      <c r="K8" s="152">
        <f t="shared" si="4"/>
        <v>2389121</v>
      </c>
      <c r="L8" s="177">
        <f t="shared" si="5"/>
        <v>5.9968710920497186</v>
      </c>
      <c r="M8" s="155">
        <f t="shared" si="6"/>
        <v>115.99983491860031</v>
      </c>
      <c r="N8" s="115">
        <f t="shared" si="7"/>
        <v>329531</v>
      </c>
      <c r="O8" s="124" t="str">
        <f>'【調整作業用】全法人（業種別）(26)'!U37</f>
        <v>全国共済農業協同組合連合会、大和リース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19</v>
      </c>
      <c r="B9" s="166" t="s">
        <v>21</v>
      </c>
      <c r="C9" s="146">
        <f>'【調整作業用】全法人（業種別）(26)'!E23</f>
        <v>1436575</v>
      </c>
      <c r="D9" s="19">
        <f>'【調整作業用】全法人（業種別）(26)'!H23</f>
        <v>1826381</v>
      </c>
      <c r="E9" s="108">
        <f t="shared" si="0"/>
        <v>127.13439952665193</v>
      </c>
      <c r="F9" s="146">
        <f>'【調整作業用】全法人（業種別）(26)'!K23</f>
        <v>372373</v>
      </c>
      <c r="G9" s="19">
        <f>'【調整作業用】全法人（業種別）(26)'!M23</f>
        <v>464631</v>
      </c>
      <c r="H9" s="108">
        <f t="shared" si="1"/>
        <v>124.77569533773931</v>
      </c>
      <c r="I9" s="146">
        <f t="shared" si="2"/>
        <v>1808948</v>
      </c>
      <c r="J9" s="98">
        <f t="shared" si="3"/>
        <v>5.2725257138473447</v>
      </c>
      <c r="K9" s="19">
        <f t="shared" si="4"/>
        <v>2291012</v>
      </c>
      <c r="L9" s="98">
        <f t="shared" si="5"/>
        <v>5.7506102178746961</v>
      </c>
      <c r="M9" s="108">
        <f t="shared" si="6"/>
        <v>126.64885889478306</v>
      </c>
      <c r="N9" s="119">
        <f t="shared" si="7"/>
        <v>482064</v>
      </c>
      <c r="O9" s="124" t="str">
        <f>'【調整作業用】全法人（業種別）(26)'!U23</f>
        <v>京セラ、村田製作所、エルナー、日新イオン機器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18</v>
      </c>
      <c r="B10" s="166" t="s">
        <v>57</v>
      </c>
      <c r="C10" s="146">
        <f>'【調整作業用】全法人（業種別）(26)'!E22</f>
        <v>1558547</v>
      </c>
      <c r="D10" s="19">
        <f>'【調整作業用】全法人（業種別）(26)'!H22</f>
        <v>1951034</v>
      </c>
      <c r="E10" s="108">
        <f t="shared" si="0"/>
        <v>125.18287866840076</v>
      </c>
      <c r="F10" s="146">
        <f>'【調整作業用】全法人（業種別）(26)'!K22</f>
        <v>200768</v>
      </c>
      <c r="G10" s="19">
        <f>'【調整作業用】全法人（業種別）(26)'!M22</f>
        <v>320601</v>
      </c>
      <c r="H10" s="108">
        <f t="shared" si="1"/>
        <v>159.68730076506216</v>
      </c>
      <c r="I10" s="146">
        <f t="shared" si="2"/>
        <v>1759315</v>
      </c>
      <c r="J10" s="98">
        <f t="shared" si="3"/>
        <v>5.1278608209065943</v>
      </c>
      <c r="K10" s="19">
        <f t="shared" si="4"/>
        <v>2271635</v>
      </c>
      <c r="L10" s="98">
        <f t="shared" si="5"/>
        <v>5.7019725092150475</v>
      </c>
      <c r="M10" s="108">
        <f t="shared" si="6"/>
        <v>129.12042471075392</v>
      </c>
      <c r="N10" s="119">
        <f t="shared" si="7"/>
        <v>512320</v>
      </c>
      <c r="O10" s="124" t="str">
        <f>'【調整作業用】全法人（業種別）(26)'!U22</f>
        <v>パナソニック、オムロン、ダイキン工業、フジテック、日本電産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4</v>
      </c>
      <c r="B11" s="166" t="s">
        <v>34</v>
      </c>
      <c r="C11" s="146">
        <f>'【調整作業用】全法人（業種別）(26)'!E8</f>
        <v>1524375</v>
      </c>
      <c r="D11" s="19">
        <f>'【調整作業用】全法人（業種別）(26)'!H8</f>
        <v>1590569</v>
      </c>
      <c r="E11" s="108">
        <f t="shared" si="0"/>
        <v>104.34236982369825</v>
      </c>
      <c r="F11" s="146">
        <f>'【調整作業用】全法人（業種別）(26)'!K8</f>
        <v>506060</v>
      </c>
      <c r="G11" s="19">
        <f>'【調整作業用】全法人（業種別）(26)'!M8</f>
        <v>527542</v>
      </c>
      <c r="H11" s="108">
        <f t="shared" si="1"/>
        <v>104.24495119155833</v>
      </c>
      <c r="I11" s="146">
        <f t="shared" si="2"/>
        <v>2030435</v>
      </c>
      <c r="J11" s="98">
        <f t="shared" si="3"/>
        <v>5.9180920334888745</v>
      </c>
      <c r="K11" s="19">
        <f t="shared" si="4"/>
        <v>2118111</v>
      </c>
      <c r="L11" s="98">
        <f t="shared" si="5"/>
        <v>5.3166158707125017</v>
      </c>
      <c r="M11" s="108">
        <f t="shared" si="6"/>
        <v>104.31808947343795</v>
      </c>
      <c r="N11" s="119">
        <f t="shared" si="7"/>
        <v>87676</v>
      </c>
      <c r="O11" s="124" t="str">
        <f>'【調整作業用】全法人（業種別）(26)'!U8</f>
        <v>日本コカコーラ、麒麟麦酒、日清食品、天一食品商事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20</v>
      </c>
      <c r="B12" s="166" t="s">
        <v>17</v>
      </c>
      <c r="C12" s="146">
        <f>'【調整作業用】全法人（業種別）(26)'!E24</f>
        <v>1587621</v>
      </c>
      <c r="D12" s="19">
        <f>'【調整作業用】全法人（業種別）(26)'!H24</f>
        <v>1543125</v>
      </c>
      <c r="E12" s="108">
        <f t="shared" si="0"/>
        <v>97.19731598410452</v>
      </c>
      <c r="F12" s="146">
        <f>'【調整作業用】全法人（業種別）(26)'!K24</f>
        <v>492843</v>
      </c>
      <c r="G12" s="19">
        <f>'【調整作業用】全法人（業種別）(26)'!M24</f>
        <v>454373</v>
      </c>
      <c r="H12" s="108">
        <f t="shared" si="1"/>
        <v>92.194268763074646</v>
      </c>
      <c r="I12" s="146">
        <f t="shared" si="2"/>
        <v>2080464</v>
      </c>
      <c r="J12" s="98">
        <f t="shared" si="3"/>
        <v>6.0639111443411871</v>
      </c>
      <c r="K12" s="19">
        <f t="shared" si="4"/>
        <v>1997498</v>
      </c>
      <c r="L12" s="98">
        <f t="shared" si="5"/>
        <v>5.0138682857114096</v>
      </c>
      <c r="M12" s="108">
        <f t="shared" si="6"/>
        <v>96.012139599627773</v>
      </c>
      <c r="N12" s="119">
        <f t="shared" si="7"/>
        <v>-82966</v>
      </c>
      <c r="O12" s="124" t="str">
        <f>'【調整作業用】全法人（業種別）(26)'!U24</f>
        <v>日東電工、ダイハツ工業、三菱重工業、富士シート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3</v>
      </c>
      <c r="B13" s="132" t="s">
        <v>27</v>
      </c>
      <c r="C13" s="148">
        <f>'【調整作業用】全法人（業種別）(26)'!E7</f>
        <v>1122243</v>
      </c>
      <c r="D13" s="16">
        <f>'【調整作業用】全法人（業種別）(26)'!H7</f>
        <v>1435808</v>
      </c>
      <c r="E13" s="105">
        <f t="shared" si="0"/>
        <v>127.94091832161128</v>
      </c>
      <c r="F13" s="148">
        <f>'【調整作業用】全法人（業種別）(26)'!K7</f>
        <v>444595</v>
      </c>
      <c r="G13" s="16">
        <f>'【調整作業用】全法人（業種別）(26)'!M7</f>
        <v>515147</v>
      </c>
      <c r="H13" s="105">
        <f t="shared" si="1"/>
        <v>115.86882443572239</v>
      </c>
      <c r="I13" s="148">
        <f t="shared" si="2"/>
        <v>1566838</v>
      </c>
      <c r="J13" s="95">
        <f t="shared" si="3"/>
        <v>4.5668497073620387</v>
      </c>
      <c r="K13" s="16">
        <f t="shared" si="4"/>
        <v>1950955</v>
      </c>
      <c r="L13" s="95">
        <f t="shared" si="5"/>
        <v>4.8970419000920664</v>
      </c>
      <c r="M13" s="105">
        <f t="shared" si="6"/>
        <v>124.51542533433577</v>
      </c>
      <c r="N13" s="116">
        <f t="shared" si="7"/>
        <v>384117</v>
      </c>
      <c r="O13" s="124" t="str">
        <f>'【調整作業用】全法人（業種別）(26)'!U7</f>
        <v>積水ハウス、昭建、一条工務店、材光工務店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11</v>
      </c>
      <c r="B14" s="166" t="s">
        <v>45</v>
      </c>
      <c r="C14" s="146">
        <f>'【調整作業用】全法人（業種別）(26)'!E15</f>
        <v>1257466</v>
      </c>
      <c r="D14" s="19">
        <f>'【調整作業用】全法人（業種別）(26)'!H15</f>
        <v>1481709</v>
      </c>
      <c r="E14" s="108">
        <f t="shared" si="0"/>
        <v>117.83292749068363</v>
      </c>
      <c r="F14" s="146">
        <f>'【調整作業用】全法人（業種別）(26)'!K15</f>
        <v>301339</v>
      </c>
      <c r="G14" s="19">
        <f>'【調整作業用】全法人（業種別）(26)'!M15</f>
        <v>443871</v>
      </c>
      <c r="H14" s="108">
        <f t="shared" si="1"/>
        <v>147.29955299513173</v>
      </c>
      <c r="I14" s="146">
        <f t="shared" si="2"/>
        <v>1558805</v>
      </c>
      <c r="J14" s="98">
        <f t="shared" si="3"/>
        <v>4.5434359889691747</v>
      </c>
      <c r="K14" s="19">
        <f t="shared" si="4"/>
        <v>1925580</v>
      </c>
      <c r="L14" s="98">
        <f t="shared" si="5"/>
        <v>4.8333487661064876</v>
      </c>
      <c r="M14" s="108">
        <f t="shared" si="6"/>
        <v>123.52924195136659</v>
      </c>
      <c r="N14" s="119">
        <f t="shared" si="7"/>
        <v>366775</v>
      </c>
      <c r="O14" s="124" t="str">
        <f>'【調整作業用】全法人（業種別）(26)'!U15</f>
        <v>積水化学工業、三菱樹脂、淀川ヒューテック、シーアイ化成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10</v>
      </c>
      <c r="B15" s="166" t="s">
        <v>5</v>
      </c>
      <c r="C15" s="146">
        <f>'【調整作業用】全法人（業種別）(26)'!E14</f>
        <v>816910</v>
      </c>
      <c r="D15" s="19">
        <f>'【調整作業用】全法人（業種別）(26)'!H14</f>
        <v>1222550</v>
      </c>
      <c r="E15" s="108">
        <f t="shared" si="0"/>
        <v>149.65540879656265</v>
      </c>
      <c r="F15" s="146">
        <f>'【調整作業用】全法人（業種別）(26)'!K14</f>
        <v>266431</v>
      </c>
      <c r="G15" s="19">
        <f>'【調整作業用】全法人（業種別）(26)'!M14</f>
        <v>402777</v>
      </c>
      <c r="H15" s="108">
        <f t="shared" si="1"/>
        <v>151.17497588493831</v>
      </c>
      <c r="I15" s="146">
        <f t="shared" si="2"/>
        <v>1083341</v>
      </c>
      <c r="J15" s="98">
        <f t="shared" si="3"/>
        <v>3.1576050164875364</v>
      </c>
      <c r="K15" s="19">
        <f t="shared" si="4"/>
        <v>1625327</v>
      </c>
      <c r="L15" s="98">
        <f t="shared" si="5"/>
        <v>4.0796914436011793</v>
      </c>
      <c r="M15" s="108">
        <f t="shared" si="6"/>
        <v>150.02912287082276</v>
      </c>
      <c r="N15" s="119">
        <f t="shared" si="7"/>
        <v>541986</v>
      </c>
      <c r="O15" s="124" t="str">
        <f>'【調整作業用】全法人（業種別）(26)'!U14</f>
        <v>大塚製薬、バイエル薬品、参天製薬、マルホ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22</v>
      </c>
      <c r="B16" s="166" t="s">
        <v>42</v>
      </c>
      <c r="C16" s="146">
        <f>'【調整作業用】全法人（業種別）(26)'!E26</f>
        <v>1206680</v>
      </c>
      <c r="D16" s="19">
        <f>'【調整作業用】全法人（業種別）(26)'!H26</f>
        <v>1238811</v>
      </c>
      <c r="E16" s="108">
        <f t="shared" si="0"/>
        <v>102.66276063247919</v>
      </c>
      <c r="F16" s="146">
        <f>'【調整作業用】全法人（業種別）(26)'!K26</f>
        <v>331379</v>
      </c>
      <c r="G16" s="19">
        <f>'【調整作業用】全法人（業種別）(26)'!M26</f>
        <v>367839</v>
      </c>
      <c r="H16" s="108">
        <f t="shared" si="1"/>
        <v>111.00250770266069</v>
      </c>
      <c r="I16" s="146">
        <f t="shared" si="2"/>
        <v>1538059</v>
      </c>
      <c r="J16" s="98">
        <f t="shared" si="3"/>
        <v>4.4829677950468074</v>
      </c>
      <c r="K16" s="19">
        <f t="shared" si="4"/>
        <v>1606650</v>
      </c>
      <c r="L16" s="98">
        <f t="shared" si="5"/>
        <v>4.0328107869135472</v>
      </c>
      <c r="M16" s="108">
        <f t="shared" si="6"/>
        <v>104.45958184959095</v>
      </c>
      <c r="N16" s="119">
        <f t="shared" si="7"/>
        <v>68591</v>
      </c>
      <c r="O16" s="124" t="str">
        <f>'【調整作業用】全法人（業種別）(26)'!U26</f>
        <v>タカタ、ＴＭＴマシナリー、ニプロ、ハヤミ工産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16</v>
      </c>
      <c r="B17" s="166" t="s">
        <v>56</v>
      </c>
      <c r="C17" s="146">
        <f>'【調整作業用】全法人（業種別）(26)'!E20</f>
        <v>861347</v>
      </c>
      <c r="D17" s="19">
        <f>'【調整作業用】全法人（業種別）(26)'!H20</f>
        <v>1145719</v>
      </c>
      <c r="E17" s="108">
        <f t="shared" si="0"/>
        <v>133.0148012357389</v>
      </c>
      <c r="F17" s="146">
        <f>'【調整作業用】全法人（業種別）(26)'!K20</f>
        <v>233617</v>
      </c>
      <c r="G17" s="19">
        <f>'【調整作業用】全法人（業種別）(26)'!M20</f>
        <v>313012</v>
      </c>
      <c r="H17" s="108">
        <f t="shared" si="1"/>
        <v>133.98511238480074</v>
      </c>
      <c r="I17" s="146">
        <f t="shared" si="2"/>
        <v>1094964</v>
      </c>
      <c r="J17" s="98">
        <f t="shared" si="3"/>
        <v>3.1914824780685485</v>
      </c>
      <c r="K17" s="19">
        <f t="shared" si="4"/>
        <v>1458731</v>
      </c>
      <c r="L17" s="98">
        <f t="shared" si="5"/>
        <v>3.6615231145583578</v>
      </c>
      <c r="M17" s="108">
        <f t="shared" si="6"/>
        <v>133.22182281791913</v>
      </c>
      <c r="N17" s="119">
        <f t="shared" si="7"/>
        <v>363767</v>
      </c>
      <c r="O17" s="124" t="str">
        <f>'【調整作業用】全法人（業種別）(26)'!U20</f>
        <v>日本精工、古河ＡＳ、昭和アルミニウム缶、旭化成住工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26</v>
      </c>
      <c r="B18" s="132" t="s">
        <v>65</v>
      </c>
      <c r="C18" s="148">
        <f>'【調整作業用】全法人（業種別）(26)'!E30</f>
        <v>877858</v>
      </c>
      <c r="D18" s="16">
        <f>'【調整作業用】全法人（業種別）(26)'!H30</f>
        <v>858719</v>
      </c>
      <c r="E18" s="105">
        <f t="shared" si="0"/>
        <v>97.819806848032371</v>
      </c>
      <c r="F18" s="148">
        <f>'【調整作業用】全法人（業種別）(26)'!K30</f>
        <v>235143</v>
      </c>
      <c r="G18" s="16">
        <f>'【調整作業用】全法人（業種別）(26)'!M30</f>
        <v>257538</v>
      </c>
      <c r="H18" s="105">
        <f t="shared" si="1"/>
        <v>109.52399178372309</v>
      </c>
      <c r="I18" s="148">
        <f t="shared" si="2"/>
        <v>1113001</v>
      </c>
      <c r="J18" s="95">
        <f t="shared" si="3"/>
        <v>3.2440547721868227</v>
      </c>
      <c r="K18" s="16">
        <f t="shared" si="4"/>
        <v>1116257</v>
      </c>
      <c r="L18" s="95">
        <f t="shared" si="5"/>
        <v>2.8018879473237828</v>
      </c>
      <c r="M18" s="105">
        <f t="shared" si="6"/>
        <v>100.29254241460698</v>
      </c>
      <c r="N18" s="116">
        <f t="shared" si="7"/>
        <v>3256</v>
      </c>
      <c r="O18" s="124" t="str">
        <f>'【調整作業用】全法人（業種別）(26)'!U30</f>
        <v>滋賀銀行、ゆうちょ銀行、京都銀行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30</v>
      </c>
      <c r="B19" s="132" t="s">
        <v>68</v>
      </c>
      <c r="C19" s="148">
        <f>'【調整作業用】全法人（業種別）(26)'!E34</f>
        <v>539111</v>
      </c>
      <c r="D19" s="16">
        <f>'【調整作業用】全法人（業種別）(26)'!H34</f>
        <v>731188</v>
      </c>
      <c r="E19" s="105">
        <f t="shared" si="0"/>
        <v>135.62846983274318</v>
      </c>
      <c r="F19" s="148">
        <f>'【調整作業用】全法人（業種別）(26)'!K34</f>
        <v>196906</v>
      </c>
      <c r="G19" s="16">
        <f>'【調整作業用】全法人（業種別）(26)'!M34</f>
        <v>243209</v>
      </c>
      <c r="H19" s="105">
        <f t="shared" si="1"/>
        <v>123.51528140330919</v>
      </c>
      <c r="I19" s="148">
        <f t="shared" si="2"/>
        <v>736017</v>
      </c>
      <c r="J19" s="95">
        <f t="shared" si="3"/>
        <v>2.1452626379137385</v>
      </c>
      <c r="K19" s="16">
        <f t="shared" si="4"/>
        <v>974397</v>
      </c>
      <c r="L19" s="95">
        <f t="shared" si="5"/>
        <v>2.4458088148235144</v>
      </c>
      <c r="M19" s="105">
        <f t="shared" si="6"/>
        <v>132.38783886785222</v>
      </c>
      <c r="N19" s="116">
        <f t="shared" si="7"/>
        <v>238380</v>
      </c>
      <c r="O19" s="124" t="str">
        <f>'【調整作業用】全法人（業種別）(26)'!U34</f>
        <v>橋本不動産、イオンモール、積和不動産関西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21</v>
      </c>
      <c r="B20" s="166" t="s">
        <v>59</v>
      </c>
      <c r="C20" s="146">
        <f>'【調整作業用】全法人（業種別）(26)'!E25</f>
        <v>715097</v>
      </c>
      <c r="D20" s="19">
        <f>'【調整作業用】全法人（業種別）(26)'!H25</f>
        <v>762423</v>
      </c>
      <c r="E20" s="108">
        <f t="shared" si="0"/>
        <v>106.61812313574242</v>
      </c>
      <c r="F20" s="146">
        <f>'【調整作業用】全法人（業種別）(26)'!K25</f>
        <v>184415</v>
      </c>
      <c r="G20" s="19">
        <f>'【調整作業用】全法人（業種別）(26)'!M25</f>
        <v>164749</v>
      </c>
      <c r="H20" s="108">
        <f t="shared" si="1"/>
        <v>89.336008459181741</v>
      </c>
      <c r="I20" s="146">
        <f t="shared" si="2"/>
        <v>899512</v>
      </c>
      <c r="J20" s="98">
        <f t="shared" si="3"/>
        <v>2.6218001567288018</v>
      </c>
      <c r="K20" s="19">
        <f t="shared" si="4"/>
        <v>927172</v>
      </c>
      <c r="L20" s="98">
        <f t="shared" si="5"/>
        <v>2.3272705585685789</v>
      </c>
      <c r="M20" s="108">
        <f t="shared" si="6"/>
        <v>103.07500066702835</v>
      </c>
      <c r="N20" s="119">
        <f t="shared" si="7"/>
        <v>27660</v>
      </c>
      <c r="O20" s="124" t="str">
        <f>'【調整作業用】全法人（業種別）(26)'!U25</f>
        <v>イシダ、ＳＣＲＥＥＮホールディングス、東レ・プレシジョン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13</v>
      </c>
      <c r="B21" s="166" t="s">
        <v>51</v>
      </c>
      <c r="C21" s="146">
        <f>'【調整作業用】全法人（業種別）(26)'!E17</f>
        <v>703667</v>
      </c>
      <c r="D21" s="19">
        <f>'【調整作業用】全法人（業種別）(26)'!H17</f>
        <v>640158</v>
      </c>
      <c r="E21" s="108">
        <f t="shared" si="0"/>
        <v>90.974566094473658</v>
      </c>
      <c r="F21" s="146">
        <f>'【調整作業用】全法人（業種別）(26)'!K17</f>
        <v>263133</v>
      </c>
      <c r="G21" s="19">
        <f>'【調整作業用】全法人（業種別）(26)'!M17</f>
        <v>230458</v>
      </c>
      <c r="H21" s="108">
        <f t="shared" si="1"/>
        <v>87.582325287972239</v>
      </c>
      <c r="I21" s="146">
        <f t="shared" si="2"/>
        <v>966800</v>
      </c>
      <c r="J21" s="98">
        <f t="shared" si="3"/>
        <v>2.8179239315600078</v>
      </c>
      <c r="K21" s="19">
        <f t="shared" si="4"/>
        <v>870616</v>
      </c>
      <c r="L21" s="98">
        <f t="shared" si="5"/>
        <v>2.1853107995266701</v>
      </c>
      <c r="M21" s="108">
        <f t="shared" si="6"/>
        <v>90.051303268514687</v>
      </c>
      <c r="N21" s="119">
        <f t="shared" si="7"/>
        <v>-96184</v>
      </c>
      <c r="O21" s="124" t="str">
        <f>'【調整作業用】全法人（業種別）(26)'!U17</f>
        <v>ブリヂストン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14</v>
      </c>
      <c r="B22" s="166" t="s">
        <v>53</v>
      </c>
      <c r="C22" s="146">
        <f>'【調整作業用】全法人（業種別）(26)'!E18</f>
        <v>700429</v>
      </c>
      <c r="D22" s="19">
        <f>'【調整作業用】全法人（業種別）(26)'!H18</f>
        <v>675892</v>
      </c>
      <c r="E22" s="108">
        <f t="shared" si="0"/>
        <v>96.496861209344559</v>
      </c>
      <c r="F22" s="146">
        <f>'【調整作業用】全法人（業種別）(26)'!K18</f>
        <v>174980</v>
      </c>
      <c r="G22" s="19">
        <f>'【調整作業用】全法人（業種別）(26)'!M18</f>
        <v>157400</v>
      </c>
      <c r="H22" s="108">
        <f t="shared" si="1"/>
        <v>89.953137501428742</v>
      </c>
      <c r="I22" s="146">
        <f t="shared" si="2"/>
        <v>875409</v>
      </c>
      <c r="J22" s="98">
        <f t="shared" si="3"/>
        <v>2.5515473427834245</v>
      </c>
      <c r="K22" s="19">
        <f t="shared" si="4"/>
        <v>833292</v>
      </c>
      <c r="L22" s="98">
        <f t="shared" si="5"/>
        <v>2.0916247883787777</v>
      </c>
      <c r="M22" s="108">
        <f t="shared" si="6"/>
        <v>95.18887742757957</v>
      </c>
      <c r="N22" s="119">
        <f t="shared" si="7"/>
        <v>-42117</v>
      </c>
      <c r="O22" s="124" t="str">
        <f>'【調整作業用】全法人（業種別）(26)'!U18</f>
        <v>日本電気硝子、日電硝子加工、東洋ガラス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29</v>
      </c>
      <c r="B23" s="132" t="s">
        <v>64</v>
      </c>
      <c r="C23" s="148">
        <f>'【調整作業用】全法人（業種別）(26)'!E33</f>
        <v>454927</v>
      </c>
      <c r="D23" s="16">
        <f>'【調整作業用】全法人（業種別）(26)'!H33</f>
        <v>466029</v>
      </c>
      <c r="E23" s="105">
        <f t="shared" si="0"/>
        <v>102.44039153534523</v>
      </c>
      <c r="F23" s="148">
        <f>'【調整作業用】全法人（業種別）(26)'!K33</f>
        <v>175887</v>
      </c>
      <c r="G23" s="16">
        <f>'【調整作業用】全法人（業種別）(26)'!M33</f>
        <v>227978</v>
      </c>
      <c r="H23" s="105">
        <f t="shared" si="1"/>
        <v>129.61617402082021</v>
      </c>
      <c r="I23" s="148">
        <f t="shared" si="2"/>
        <v>630814</v>
      </c>
      <c r="J23" s="95">
        <f t="shared" si="3"/>
        <v>1.8386283274339004</v>
      </c>
      <c r="K23" s="16">
        <f t="shared" si="4"/>
        <v>694007</v>
      </c>
      <c r="L23" s="95">
        <f t="shared" si="5"/>
        <v>1.7420090970612829</v>
      </c>
      <c r="M23" s="105">
        <f t="shared" si="6"/>
        <v>110.01769142726698</v>
      </c>
      <c r="N23" s="116">
        <f t="shared" si="7"/>
        <v>63193</v>
      </c>
      <c r="O23" s="124" t="str">
        <f>'【調整作業用】全法人（業種別）(26)'!U33</f>
        <v>太陽生命保険、明治安田生命保険、損害保険ジャパン日本興亜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23</v>
      </c>
      <c r="B24" s="132" t="s">
        <v>61</v>
      </c>
      <c r="C24" s="148">
        <f>'【調整作業用】全法人（業種別）(26)'!E27</f>
        <v>502762</v>
      </c>
      <c r="D24" s="16">
        <f>'【調整作業用】全法人（業種別）(26)'!H27</f>
        <v>644615</v>
      </c>
      <c r="E24" s="105">
        <f t="shared" si="0"/>
        <v>128.21474176648195</v>
      </c>
      <c r="F24" s="148">
        <f>'【調整作業用】全法人（業種別）(26)'!K27</f>
        <v>15778</v>
      </c>
      <c r="G24" s="16">
        <f>'【調整作業用】全法人（業種別）(26)'!M27</f>
        <v>19293</v>
      </c>
      <c r="H24" s="105">
        <f t="shared" si="1"/>
        <v>122.27785524147548</v>
      </c>
      <c r="I24" s="148">
        <f t="shared" si="2"/>
        <v>518540</v>
      </c>
      <c r="J24" s="95">
        <f t="shared" si="3"/>
        <v>1.5113842319726174</v>
      </c>
      <c r="K24" s="16">
        <f t="shared" si="4"/>
        <v>663908</v>
      </c>
      <c r="L24" s="95">
        <f t="shared" si="5"/>
        <v>1.6664583723388411</v>
      </c>
      <c r="M24" s="105">
        <f t="shared" si="6"/>
        <v>128.03409573031973</v>
      </c>
      <c r="N24" s="116">
        <f t="shared" si="7"/>
        <v>145368</v>
      </c>
      <c r="O24" s="124" t="str">
        <f>'【調整作業用】全法人（業種別）(26)'!U27</f>
        <v>関西電力、大阪ガス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5</v>
      </c>
      <c r="B25" s="166" t="s">
        <v>36</v>
      </c>
      <c r="C25" s="146">
        <f>'【調整作業用】全法人（業種別）(26)'!E9</f>
        <v>421820</v>
      </c>
      <c r="D25" s="19">
        <f>'【調整作業用】全法人（業種別）(26)'!H9</f>
        <v>428454</v>
      </c>
      <c r="E25" s="108">
        <f t="shared" si="0"/>
        <v>101.57270873832441</v>
      </c>
      <c r="F25" s="146">
        <f>'【調整作業用】全法人（業種別）(26)'!K9</f>
        <v>114875</v>
      </c>
      <c r="G25" s="19">
        <f>'【調整作業用】全法人（業種別）(26)'!M9</f>
        <v>106548</v>
      </c>
      <c r="H25" s="108">
        <f t="shared" si="1"/>
        <v>92.751251360174109</v>
      </c>
      <c r="I25" s="146">
        <f t="shared" si="2"/>
        <v>536695</v>
      </c>
      <c r="J25" s="98">
        <f t="shared" si="3"/>
        <v>1.5643004597110037</v>
      </c>
      <c r="K25" s="19">
        <f t="shared" si="4"/>
        <v>535002</v>
      </c>
      <c r="L25" s="98">
        <f t="shared" si="5"/>
        <v>1.3428947416178516</v>
      </c>
      <c r="M25" s="108">
        <f t="shared" si="6"/>
        <v>99.684550815640165</v>
      </c>
      <c r="N25" s="119">
        <f t="shared" si="7"/>
        <v>-1693</v>
      </c>
      <c r="O25" s="124" t="str">
        <f>'【調整作業用】全法人（業種別）(26)'!U9</f>
        <v>日本バイリーン、ＪＮＣファイバーズ、綾羽、ダイニック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27</v>
      </c>
      <c r="B26" s="133" t="s">
        <v>66</v>
      </c>
      <c r="C26" s="144">
        <f>'【調整作業用】全法人（業種別）(26)'!E31</f>
        <v>420808</v>
      </c>
      <c r="D26" s="17">
        <f>'【調整作業用】全法人（業種別）(26)'!H31</f>
        <v>410534</v>
      </c>
      <c r="E26" s="106">
        <f t="shared" si="0"/>
        <v>97.558506492272016</v>
      </c>
      <c r="F26" s="144">
        <f>'【調整作業用】全法人（業種別）(26)'!K31</f>
        <v>79302</v>
      </c>
      <c r="G26" s="17">
        <f>'【調整作業用】全法人（業種別）(26)'!M31</f>
        <v>77822</v>
      </c>
      <c r="H26" s="106">
        <f t="shared" si="1"/>
        <v>98.133716678015688</v>
      </c>
      <c r="I26" s="144">
        <f t="shared" si="2"/>
        <v>500110</v>
      </c>
      <c r="J26" s="96">
        <f t="shared" si="3"/>
        <v>1.4576664640178687</v>
      </c>
      <c r="K26" s="17">
        <f t="shared" si="4"/>
        <v>488356</v>
      </c>
      <c r="L26" s="96">
        <f t="shared" si="5"/>
        <v>1.2258098183511981</v>
      </c>
      <c r="M26" s="106">
        <f t="shared" si="6"/>
        <v>97.64971706224631</v>
      </c>
      <c r="N26" s="117">
        <f t="shared" si="7"/>
        <v>-11754</v>
      </c>
      <c r="O26" s="124" t="str">
        <f>'【調整作業用】全法人（業種別）(26)'!U31</f>
        <v>京都信用金庫、滋賀県民信用組合、滋賀中央信用金庫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9</v>
      </c>
      <c r="B27" s="165" t="s">
        <v>43</v>
      </c>
      <c r="C27" s="145">
        <f>'【調整作業用】全法人（業種別）(26)'!E13</f>
        <v>189317</v>
      </c>
      <c r="D27" s="18">
        <f>'【調整作業用】全法人（業種別）(26)'!H13</f>
        <v>380009</v>
      </c>
      <c r="E27" s="107">
        <f t="shared" si="0"/>
        <v>200.72629505010116</v>
      </c>
      <c r="F27" s="145">
        <f>'【調整作業用】全法人（業種別）(26)'!K13</f>
        <v>16715</v>
      </c>
      <c r="G27" s="18">
        <f>'【調整作業用】全法人（業種別）(26)'!M13</f>
        <v>40326</v>
      </c>
      <c r="H27" s="107">
        <f t="shared" si="1"/>
        <v>241.25635656595873</v>
      </c>
      <c r="I27" s="145">
        <f t="shared" si="2"/>
        <v>206032</v>
      </c>
      <c r="J27" s="97">
        <f t="shared" si="3"/>
        <v>0.600519759481973</v>
      </c>
      <c r="K27" s="18">
        <f t="shared" si="4"/>
        <v>420335</v>
      </c>
      <c r="L27" s="97">
        <f t="shared" si="5"/>
        <v>1.0550720580819133</v>
      </c>
      <c r="M27" s="107">
        <f t="shared" si="6"/>
        <v>204.01442494369806</v>
      </c>
      <c r="N27" s="118">
        <f t="shared" si="7"/>
        <v>214303</v>
      </c>
      <c r="O27" s="124" t="str">
        <f>'【調整作業用】全法人（業種別）(26)'!U13</f>
        <v>東レ、旭化成ケミカルズ、旭化成せんい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31</v>
      </c>
      <c r="B28" s="132" t="s">
        <v>70</v>
      </c>
      <c r="C28" s="148">
        <f>'【調整作業用】全法人（業種別）(26)'!E35</f>
        <v>209317</v>
      </c>
      <c r="D28" s="16">
        <f>'【調整作業用】全法人（業種別）(26)'!H35</f>
        <v>234732</v>
      </c>
      <c r="E28" s="105">
        <f t="shared" si="0"/>
        <v>112.1418709421595</v>
      </c>
      <c r="F28" s="148">
        <f>'【調整作業用】全法人（業種別）(26)'!K35</f>
        <v>112979</v>
      </c>
      <c r="G28" s="16">
        <f>'【調整作業用】全法人（業種別）(26)'!M35</f>
        <v>119714</v>
      </c>
      <c r="H28" s="105">
        <f t="shared" si="1"/>
        <v>105.96128484054559</v>
      </c>
      <c r="I28" s="148">
        <f t="shared" si="2"/>
        <v>322296</v>
      </c>
      <c r="J28" s="95">
        <f t="shared" si="3"/>
        <v>0.93939347480974789</v>
      </c>
      <c r="K28" s="16">
        <f t="shared" si="4"/>
        <v>354446</v>
      </c>
      <c r="L28" s="95">
        <f t="shared" si="5"/>
        <v>0.88968577610453992</v>
      </c>
      <c r="M28" s="105">
        <f t="shared" si="6"/>
        <v>109.97530220666715</v>
      </c>
      <c r="N28" s="116">
        <f t="shared" si="7"/>
        <v>32150</v>
      </c>
      <c r="O28" s="124" t="str">
        <f>'【調整作業用】全法人（業種別）(26)'!U35</f>
        <v>リゾートトラスト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15</v>
      </c>
      <c r="B29" s="166" t="s">
        <v>54</v>
      </c>
      <c r="C29" s="146">
        <f>'【調整作業用】全法人（業種別）(26)'!E19</f>
        <v>289285</v>
      </c>
      <c r="D29" s="19">
        <f>'【調整作業用】全法人（業種別）(26)'!H19</f>
        <v>255983</v>
      </c>
      <c r="E29" s="108">
        <f t="shared" si="0"/>
        <v>88.488169106590391</v>
      </c>
      <c r="F29" s="146">
        <f>'【調整作業用】全法人（業種別）(26)'!K19</f>
        <v>82182</v>
      </c>
      <c r="G29" s="19">
        <f>'【調整作業用】全法人（業種別）(26)'!M19</f>
        <v>70110</v>
      </c>
      <c r="H29" s="108">
        <f t="shared" si="1"/>
        <v>85.310651967584135</v>
      </c>
      <c r="I29" s="146">
        <f t="shared" si="2"/>
        <v>371467</v>
      </c>
      <c r="J29" s="98">
        <f t="shared" si="3"/>
        <v>1.0827117801870101</v>
      </c>
      <c r="K29" s="19">
        <f t="shared" si="4"/>
        <v>326093</v>
      </c>
      <c r="L29" s="98">
        <f t="shared" si="5"/>
        <v>0.81851764101515534</v>
      </c>
      <c r="M29" s="108">
        <f t="shared" si="6"/>
        <v>87.785186840284595</v>
      </c>
      <c r="N29" s="119">
        <f t="shared" si="7"/>
        <v>-45374</v>
      </c>
      <c r="O29" s="124" t="str">
        <f>'【調整作業用】全法人（業種別）(26)'!U19</f>
        <v>近江鍛工、東洋アルミエコープロダクツ、エス・エス・アルミ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28</v>
      </c>
      <c r="B30" s="132" t="s">
        <v>49</v>
      </c>
      <c r="C30" s="148">
        <f>'【調整作業用】全法人（業種別）(26)'!E32</f>
        <v>238158</v>
      </c>
      <c r="D30" s="16">
        <f>'【調整作業用】全法人（業種別）(26)'!H32</f>
        <v>243034</v>
      </c>
      <c r="E30" s="105">
        <f t="shared" si="0"/>
        <v>102.04738031055014</v>
      </c>
      <c r="F30" s="148">
        <f>'【調整作業用】全法人（業種別）(26)'!K32</f>
        <v>58483</v>
      </c>
      <c r="G30" s="16">
        <f>'【調整作業用】全法人（業種別）(26)'!M32</f>
        <v>64919</v>
      </c>
      <c r="H30" s="105">
        <f t="shared" si="1"/>
        <v>111.00490740899065</v>
      </c>
      <c r="I30" s="148">
        <f t="shared" si="2"/>
        <v>296641</v>
      </c>
      <c r="J30" s="95">
        <f t="shared" si="3"/>
        <v>0.86461705935239153</v>
      </c>
      <c r="K30" s="16">
        <f t="shared" si="4"/>
        <v>307953</v>
      </c>
      <c r="L30" s="95">
        <f t="shared" si="5"/>
        <v>0.77298489419748395</v>
      </c>
      <c r="M30" s="105">
        <f t="shared" si="6"/>
        <v>103.81336362808918</v>
      </c>
      <c r="N30" s="116">
        <f t="shared" si="7"/>
        <v>11312</v>
      </c>
      <c r="O30" s="124" t="str">
        <f>'【調整作業用】全法人（業種別）(26)'!U32</f>
        <v>びわこ信用保証、エース証券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32</v>
      </c>
      <c r="B31" s="132" t="s">
        <v>62</v>
      </c>
      <c r="C31" s="148">
        <f>'【調整作業用】全法人（業種別）(26)'!E36</f>
        <v>175277</v>
      </c>
      <c r="D31" s="16">
        <f>'【調整作業用】全法人（業種別）(26)'!H36</f>
        <v>147357</v>
      </c>
      <c r="E31" s="105">
        <f t="shared" si="0"/>
        <v>84.070927731533516</v>
      </c>
      <c r="F31" s="148">
        <f>'【調整作業用】全法人（業種別）(26)'!K36</f>
        <v>127836</v>
      </c>
      <c r="G31" s="16">
        <f>'【調整作業用】全法人（業種別）(26)'!M36</f>
        <v>115992</v>
      </c>
      <c r="H31" s="105">
        <f t="shared" si="1"/>
        <v>90.735004224162211</v>
      </c>
      <c r="I31" s="148">
        <f t="shared" si="2"/>
        <v>303113</v>
      </c>
      <c r="J31" s="95">
        <f t="shared" si="3"/>
        <v>0.88348094400801469</v>
      </c>
      <c r="K31" s="16">
        <f t="shared" si="4"/>
        <v>263349</v>
      </c>
      <c r="L31" s="95">
        <f t="shared" si="5"/>
        <v>0.66102554254062529</v>
      </c>
      <c r="M31" s="105">
        <f t="shared" si="6"/>
        <v>86.881460049552473</v>
      </c>
      <c r="N31" s="116">
        <f t="shared" si="7"/>
        <v>-39764</v>
      </c>
      <c r="O31" s="124" t="str">
        <f>'【調整作業用】全法人（業種別）(26)'!U36</f>
        <v>日吉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34</v>
      </c>
      <c r="B32" s="132" t="s">
        <v>25</v>
      </c>
      <c r="C32" s="148">
        <f>'【調整作業用】全法人（業種別）(26)'!E38</f>
        <v>218645</v>
      </c>
      <c r="D32" s="16">
        <f>'【調整作業用】全法人（業種別）(26)'!H38</f>
        <v>180315</v>
      </c>
      <c r="E32" s="105">
        <f t="shared" si="0"/>
        <v>82.469299549498047</v>
      </c>
      <c r="F32" s="148">
        <f>'【調整作業用】全法人（業種別）(26)'!K38</f>
        <v>49491</v>
      </c>
      <c r="G32" s="16">
        <f>'【調整作業用】全法人（業種別）(26)'!M38</f>
        <v>51779</v>
      </c>
      <c r="H32" s="105">
        <f t="shared" si="1"/>
        <v>104.62306277909114</v>
      </c>
      <c r="I32" s="148">
        <f t="shared" si="2"/>
        <v>268136</v>
      </c>
      <c r="J32" s="95">
        <f t="shared" si="3"/>
        <v>0.78153377256182688</v>
      </c>
      <c r="K32" s="16">
        <f t="shared" si="4"/>
        <v>232094</v>
      </c>
      <c r="L32" s="95">
        <f t="shared" si="5"/>
        <v>0.5825731719901116</v>
      </c>
      <c r="M32" s="105">
        <f t="shared" si="6"/>
        <v>86.558313691559505</v>
      </c>
      <c r="N32" s="116">
        <f t="shared" si="7"/>
        <v>-36042</v>
      </c>
      <c r="O32" s="124" t="str">
        <f>'【調整作業用】全法人（業種別）(26)'!U38</f>
        <v>レーク伊吹農業協同組合、甲賀農業協同組合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12</v>
      </c>
      <c r="B33" s="166" t="s">
        <v>48</v>
      </c>
      <c r="C33" s="146">
        <f>'【調整作業用】全法人（業種別）(26)'!E16</f>
        <v>102502</v>
      </c>
      <c r="D33" s="19">
        <f>'【調整作業用】全法人（業種別）(26)'!H16</f>
        <v>160768</v>
      </c>
      <c r="E33" s="108">
        <f t="shared" si="0"/>
        <v>156.84376890207022</v>
      </c>
      <c r="F33" s="146">
        <f>'【調整作業用】全法人（業種別）(26)'!K16</f>
        <v>25762</v>
      </c>
      <c r="G33" s="19">
        <f>'【調整作業用】全法人（業種別）(26)'!M16</f>
        <v>45421</v>
      </c>
      <c r="H33" s="108">
        <f t="shared" si="1"/>
        <v>176.31006909401444</v>
      </c>
      <c r="I33" s="146">
        <f t="shared" si="2"/>
        <v>128264</v>
      </c>
      <c r="J33" s="98">
        <f t="shared" si="3"/>
        <v>0.37385001567812665</v>
      </c>
      <c r="K33" s="19">
        <f t="shared" si="4"/>
        <v>206189</v>
      </c>
      <c r="L33" s="98">
        <f t="shared" si="5"/>
        <v>0.51754969865429146</v>
      </c>
      <c r="M33" s="108">
        <f t="shared" si="6"/>
        <v>160.75360194598639</v>
      </c>
      <c r="N33" s="119">
        <f t="shared" si="7"/>
        <v>77925</v>
      </c>
      <c r="O33" s="124" t="str">
        <f>'【調整作業用】全法人（業種別）(26)'!U16</f>
        <v>積水化成品滋賀、京セラサーキットソリューションズ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6</v>
      </c>
      <c r="B34" s="166" t="s">
        <v>37</v>
      </c>
      <c r="C34" s="146">
        <f>'【調整作業用】全法人（業種別）(26)'!E10</f>
        <v>76816</v>
      </c>
      <c r="D34" s="19">
        <f>'【調整作業用】全法人（業種別）(26)'!H10</f>
        <v>120412</v>
      </c>
      <c r="E34" s="108">
        <f t="shared" si="0"/>
        <v>156.75380129139762</v>
      </c>
      <c r="F34" s="146">
        <f>'【調整作業用】全法人（業種別）(26)'!K10</f>
        <v>30064</v>
      </c>
      <c r="G34" s="19">
        <f>'【調整作業用】全法人（業種別）(26)'!M10</f>
        <v>39256</v>
      </c>
      <c r="H34" s="108">
        <f t="shared" si="1"/>
        <v>130.57477381585949</v>
      </c>
      <c r="I34" s="146">
        <f t="shared" si="2"/>
        <v>106880</v>
      </c>
      <c r="J34" s="98">
        <f t="shared" si="3"/>
        <v>0.31152224845379978</v>
      </c>
      <c r="K34" s="19">
        <f t="shared" si="4"/>
        <v>159668</v>
      </c>
      <c r="L34" s="98">
        <f t="shared" si="5"/>
        <v>0.40077853466835478</v>
      </c>
      <c r="M34" s="108">
        <f t="shared" si="6"/>
        <v>149.38997005988023</v>
      </c>
      <c r="N34" s="119">
        <f t="shared" si="7"/>
        <v>52788</v>
      </c>
      <c r="O34" s="124" t="str">
        <f>'【調整作業用】全法人（業種別）(26)'!U10</f>
        <v>トーア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7</v>
      </c>
      <c r="B35" s="166" t="s">
        <v>41</v>
      </c>
      <c r="C35" s="146">
        <f>'【調整作業用】全法人（業種別）(26)'!E11</f>
        <v>180805</v>
      </c>
      <c r="D35" s="19">
        <f>'【調整作業用】全法人（業種別）(26)'!H11</f>
        <v>127823</v>
      </c>
      <c r="E35" s="108">
        <f t="shared" si="0"/>
        <v>70.696606841624956</v>
      </c>
      <c r="F35" s="146">
        <f>'【調整作業用】全法人（業種別）(26)'!K11</f>
        <v>44450</v>
      </c>
      <c r="G35" s="19">
        <f>'【調整作業用】全法人（業種別）(26)'!M11</f>
        <v>31798</v>
      </c>
      <c r="H35" s="108">
        <f t="shared" si="1"/>
        <v>71.536557930258709</v>
      </c>
      <c r="I35" s="146">
        <f t="shared" si="2"/>
        <v>225255</v>
      </c>
      <c r="J35" s="98">
        <f t="shared" si="3"/>
        <v>0.65654887795154071</v>
      </c>
      <c r="K35" s="19">
        <f t="shared" si="4"/>
        <v>159621</v>
      </c>
      <c r="L35" s="98">
        <f t="shared" si="5"/>
        <v>0.40066056117880516</v>
      </c>
      <c r="M35" s="108">
        <f t="shared" si="6"/>
        <v>70.862355996537261</v>
      </c>
      <c r="N35" s="119">
        <f t="shared" si="7"/>
        <v>-65634</v>
      </c>
      <c r="O35" s="124" t="str">
        <f>'【調整作業用】全法人（業種別）(26)'!U11</f>
        <v>大津板紙、山田ダンボール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8</v>
      </c>
      <c r="B36" s="166" t="s">
        <v>44</v>
      </c>
      <c r="C36" s="146">
        <f>'【調整作業用】全法人（業種別）(26)'!E12</f>
        <v>155670</v>
      </c>
      <c r="D36" s="19">
        <f>'【調整作業用】全法人（業種別）(26)'!H12</f>
        <v>124505</v>
      </c>
      <c r="E36" s="108">
        <f t="shared" si="0"/>
        <v>79.980086079527197</v>
      </c>
      <c r="F36" s="146">
        <f>'【調整作業用】全法人（業種別）(26)'!K12</f>
        <v>37465</v>
      </c>
      <c r="G36" s="19">
        <f>'【調整作業用】全法人（業種別）(26)'!M12</f>
        <v>33653</v>
      </c>
      <c r="H36" s="108">
        <f t="shared" si="1"/>
        <v>89.825170158814899</v>
      </c>
      <c r="I36" s="146">
        <f t="shared" si="2"/>
        <v>193135</v>
      </c>
      <c r="J36" s="98">
        <f t="shared" si="3"/>
        <v>0.56292898068043251</v>
      </c>
      <c r="K36" s="19">
        <f t="shared" si="4"/>
        <v>158158</v>
      </c>
      <c r="L36" s="98">
        <f t="shared" si="5"/>
        <v>0.39698832255729177</v>
      </c>
      <c r="M36" s="108">
        <f t="shared" si="6"/>
        <v>81.889869780205558</v>
      </c>
      <c r="N36" s="119">
        <f t="shared" si="7"/>
        <v>-34977</v>
      </c>
      <c r="O36" s="124" t="str">
        <f>'【調整作業用】全法人（業種別）(26)'!U12</f>
        <v>佐川印刷、大阪シーリング印刷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1</v>
      </c>
      <c r="B37" s="132" t="s">
        <v>22</v>
      </c>
      <c r="C37" s="148">
        <f>'【調整作業用】全法人（業種別）(26)'!E5</f>
        <v>89990</v>
      </c>
      <c r="D37" s="16">
        <f>'【調整作業用】全法人（業種別）(26)'!H5</f>
        <v>85074</v>
      </c>
      <c r="E37" s="105">
        <f t="shared" si="0"/>
        <v>94.537170796755206</v>
      </c>
      <c r="F37" s="148">
        <f>'【調整作業用】全法人（業種別）(26)'!K5</f>
        <v>47600</v>
      </c>
      <c r="G37" s="16">
        <f>'【調整作業用】全法人（業種別）(26)'!M5</f>
        <v>46304</v>
      </c>
      <c r="H37" s="105">
        <f t="shared" si="1"/>
        <v>97.277310924369758</v>
      </c>
      <c r="I37" s="148">
        <f t="shared" si="2"/>
        <v>137590</v>
      </c>
      <c r="J37" s="95">
        <f t="shared" si="3"/>
        <v>0.4010324304337417</v>
      </c>
      <c r="K37" s="16">
        <f t="shared" si="4"/>
        <v>131378</v>
      </c>
      <c r="L37" s="95">
        <f t="shared" si="5"/>
        <v>0.32976853425645158</v>
      </c>
      <c r="M37" s="105">
        <f t="shared" si="6"/>
        <v>95.485137001235557</v>
      </c>
      <c r="N37" s="116">
        <f t="shared" si="7"/>
        <v>-6212</v>
      </c>
      <c r="O37" s="124" t="str">
        <f>'【調整作業用】全法人（業種別）(26)'!U5</f>
        <v>タキイ種苗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2</v>
      </c>
      <c r="B38" s="133" t="s">
        <v>33</v>
      </c>
      <c r="C38" s="168">
        <f>'【調整作業用】全法人（業種別）(26)'!E6</f>
        <v>17567</v>
      </c>
      <c r="D38" s="171">
        <f>'【調整作業用】全法人（業種別）(26)'!H6</f>
        <v>24843</v>
      </c>
      <c r="E38" s="174">
        <f t="shared" si="0"/>
        <v>141.41856890761088</v>
      </c>
      <c r="F38" s="168">
        <f>'【調整作業用】全法人（業種別）(26)'!K6</f>
        <v>5345</v>
      </c>
      <c r="G38" s="171">
        <f>'【調整作業用】全法人（業種別）(26)'!M6</f>
        <v>9210</v>
      </c>
      <c r="H38" s="174">
        <f t="shared" si="1"/>
        <v>172.31057062675396</v>
      </c>
      <c r="I38" s="168">
        <f t="shared" si="2"/>
        <v>22912</v>
      </c>
      <c r="J38" s="178">
        <f t="shared" si="3"/>
        <v>6.6781416135604982E-2</v>
      </c>
      <c r="K38" s="171">
        <f t="shared" si="4"/>
        <v>34053</v>
      </c>
      <c r="L38" s="178">
        <f t="shared" si="5"/>
        <v>8.5475558290086212E-2</v>
      </c>
      <c r="M38" s="174">
        <f t="shared" si="6"/>
        <v>148.62517458100558</v>
      </c>
      <c r="N38" s="117">
        <f t="shared" si="7"/>
        <v>11141</v>
      </c>
      <c r="O38" s="124" t="str">
        <f>'【調整作業用】全法人（業種別）(26)'!U6</f>
        <v>高島鉱建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26619213</v>
      </c>
      <c r="D39" s="72">
        <f>SUM(D5:D38)</f>
        <v>30943059</v>
      </c>
      <c r="E39" s="156">
        <f t="shared" si="0"/>
        <v>116.24332770469211</v>
      </c>
      <c r="F39" s="154">
        <f>SUM(F5:F38)</f>
        <v>7689733</v>
      </c>
      <c r="G39" s="72">
        <f>SUM(G5:G38)</f>
        <v>8896400</v>
      </c>
      <c r="H39" s="156">
        <f t="shared" si="1"/>
        <v>115.69192324362886</v>
      </c>
      <c r="I39" s="154">
        <f t="shared" si="2"/>
        <v>34308946</v>
      </c>
      <c r="J39" s="180">
        <f>ROUND(I39/$I$39*100,2)</f>
        <v>100</v>
      </c>
      <c r="K39" s="72">
        <f t="shared" si="4"/>
        <v>39839459</v>
      </c>
      <c r="L39" s="180">
        <f>ROUND(K39/$K$39*100,2)</f>
        <v>100</v>
      </c>
      <c r="M39" s="156">
        <f>ROUND(K39/I39*100,2)</f>
        <v>116.12</v>
      </c>
      <c r="N39" s="182">
        <f>+SUM(N5:N38)</f>
        <v>5530513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SUM(C6,C9,C10,C11,C12,C14,C15,C16,C17,C20,C21,C22,C25,C27,C29,C33,C34,C35,C36)</f>
        <v>15164688</v>
      </c>
      <c r="D40" s="173">
        <f>SUM(D6,D9,D10,D11,D12,D14,D15,D16,D17,D20,D21,D22,D25,D27,D29,D33,D34,D35,D36)</f>
        <v>17959138</v>
      </c>
      <c r="E40" s="176">
        <f t="shared" si="0"/>
        <v>118.4273491152604</v>
      </c>
      <c r="F40" s="170">
        <f>SUM(F6,F9,F10,F11,F12,F14,F15,F16,F17,F20,F21,F22,F25,F27,F29,F33,F34,F35,F36)</f>
        <v>4071658</v>
      </c>
      <c r="G40" s="173">
        <f>SUM(G6,G9,G10,G11,G12,G14,G15,G16,G17,G20,G21,G22,G25,G27,G29,G33,G34,G35,G36)</f>
        <v>4834233</v>
      </c>
      <c r="H40" s="176">
        <f t="shared" si="1"/>
        <v>118.728856893187</v>
      </c>
      <c r="I40" s="170">
        <f t="shared" si="2"/>
        <v>19236346</v>
      </c>
      <c r="J40" s="181">
        <f>ROUND(I40/$I$39*100,2)</f>
        <v>56.07</v>
      </c>
      <c r="K40" s="173">
        <f t="shared" si="4"/>
        <v>22793371</v>
      </c>
      <c r="L40" s="181">
        <f>ROUND(K40/$K$39*100,2)</f>
        <v>57.21</v>
      </c>
      <c r="M40" s="176">
        <f>ROUND(K40/I40*100,2)</f>
        <v>118.49</v>
      </c>
      <c r="N40" s="122">
        <f>K40-I40</f>
        <v>3557025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C39-C40</f>
        <v>11454525</v>
      </c>
      <c r="D41" s="74">
        <f>D39-D40</f>
        <v>12983921</v>
      </c>
      <c r="E41" s="110">
        <f t="shared" si="0"/>
        <v>113.35189368393715</v>
      </c>
      <c r="F41" s="149">
        <f>F39-F40</f>
        <v>3618075</v>
      </c>
      <c r="G41" s="74">
        <f>G39-G40</f>
        <v>4062167</v>
      </c>
      <c r="H41" s="110">
        <f t="shared" si="1"/>
        <v>112.27426186577117</v>
      </c>
      <c r="I41" s="149">
        <f t="shared" si="2"/>
        <v>15072600</v>
      </c>
      <c r="J41" s="100">
        <f>ROUND(I41/$I$39*100,2)</f>
        <v>43.93</v>
      </c>
      <c r="K41" s="74">
        <f t="shared" si="4"/>
        <v>17046088</v>
      </c>
      <c r="L41" s="100">
        <f>ROUND(K41/$K$39*100,2)</f>
        <v>42.79</v>
      </c>
      <c r="M41" s="110">
        <f>ROUND(K41/I41*100,2)</f>
        <v>113.09</v>
      </c>
      <c r="N41" s="182">
        <f>N39-N40</f>
        <v>1973488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  <row r="46" spans="1:21">
      <c r="I46" s="23">
        <f>I40-I6-I9-I10-I11-I12-I14</f>
        <v>8225813</v>
      </c>
      <c r="J46" s="184">
        <f>J40-J6-J9-J10-J11-J12-J14</f>
        <v>23.977690897878354</v>
      </c>
      <c r="K46" s="23">
        <f>K40-K6-K9-K10-K11-K12-K14</f>
        <v>9286854</v>
      </c>
      <c r="L46" s="184">
        <f>L40-L6-L9-L10-L11-L12-L14</f>
        <v>23.307639528689378</v>
      </c>
      <c r="M46" s="1">
        <f>+K46/I46*100</f>
        <v>112.89891953536994</v>
      </c>
      <c r="N46" s="23">
        <f>K46-I46</f>
        <v>1061041</v>
      </c>
    </row>
    <row r="47" spans="1:21">
      <c r="I47" s="23">
        <f>I41-I5-I7-I8-I13-I18</f>
        <v>3736169</v>
      </c>
      <c r="J47" s="184">
        <f>J41-J5-J7-J8-J13-J18</f>
        <v>10.887798703580108</v>
      </c>
      <c r="K47" s="23">
        <f>K41-K5-K7-K8-K13-K18</f>
        <v>4143941</v>
      </c>
      <c r="L47" s="184">
        <f>L41-L5-L7-L8-L13-L18</f>
        <v>10.404653100585529</v>
      </c>
      <c r="M47" s="1">
        <f>+K47/I47*100</f>
        <v>110.91417438558054</v>
      </c>
      <c r="N47" s="23">
        <f>K47-I47</f>
        <v>407772</v>
      </c>
    </row>
  </sheetData>
  <sortState ref="A5:O38">
    <sortCondition descending="1" ref="K5:K38"/>
  </sortState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44"/>
  <sheetViews>
    <sheetView workbookViewId="0">
      <pane xSplit="2" ySplit="4" topLeftCell="C29" activePane="bottomRight" state="frozen"/>
      <selection activeCell="D1" sqref="D1"/>
      <selection pane="topRight" activeCell="D1" sqref="D1"/>
      <selection pane="bottomLeft" activeCell="D1" sqref="D1"/>
      <selection pane="bottomRight" activeCell="I45" sqref="I45"/>
    </sheetView>
  </sheetViews>
  <sheetFormatPr defaultColWidth="11.375" defaultRowHeight="14.25"/>
  <cols>
    <col min="1" max="1" width="3.375" style="1" customWidth="1"/>
    <col min="2" max="2" width="21.375" style="1" customWidth="1"/>
    <col min="3" max="3" width="11.375" style="1"/>
    <col min="4" max="4" width="14.625" style="1" customWidth="1"/>
    <col min="5" max="6" width="11.375" style="1"/>
    <col min="7" max="7" width="14.625" style="1" customWidth="1"/>
    <col min="8" max="8" width="11.375" style="1"/>
    <col min="9" max="9" width="8" style="1" customWidth="1"/>
    <col min="10" max="10" width="14.625" style="1" customWidth="1"/>
    <col min="11" max="11" width="11.375" style="1"/>
    <col min="12" max="12" width="14.625" style="1" customWidth="1"/>
    <col min="13" max="13" width="11.375" style="1"/>
    <col min="14" max="14" width="7.875" style="1" customWidth="1"/>
    <col min="15" max="15" width="11.375" style="1"/>
    <col min="16" max="16" width="7.375" style="1" customWidth="1"/>
    <col min="17" max="17" width="11.375" style="1"/>
    <col min="18" max="18" width="7.375" style="1" customWidth="1"/>
    <col min="19" max="19" width="7.875" style="1" customWidth="1"/>
    <col min="20" max="20" width="12.75" style="1" customWidth="1"/>
    <col min="21" max="21" width="55.375" style="2" customWidth="1"/>
    <col min="22" max="22" width="11.375" style="3"/>
    <col min="23" max="23" width="13.375" style="3" customWidth="1"/>
    <col min="24" max="24" width="33.75" style="4" customWidth="1"/>
    <col min="25" max="25" width="9.375" style="1" customWidth="1"/>
    <col min="26" max="16384" width="11.375" style="1"/>
  </cols>
  <sheetData>
    <row r="1" spans="1:27" ht="30.75" customHeight="1">
      <c r="C1" s="13" t="s">
        <v>102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7</v>
      </c>
      <c r="R2" s="5"/>
      <c r="S2" s="5"/>
    </row>
    <row r="3" spans="1:27" ht="18" customHeight="1">
      <c r="B3" s="7" t="s">
        <v>10</v>
      </c>
      <c r="C3" s="249" t="s">
        <v>67</v>
      </c>
      <c r="D3" s="249"/>
      <c r="E3" s="250"/>
      <c r="F3" s="249"/>
      <c r="G3" s="249"/>
      <c r="H3" s="250"/>
      <c r="I3" s="251"/>
      <c r="J3" s="252" t="s">
        <v>72</v>
      </c>
      <c r="K3" s="250"/>
      <c r="L3" s="249"/>
      <c r="M3" s="250"/>
      <c r="N3" s="253"/>
      <c r="O3" s="249" t="s">
        <v>58</v>
      </c>
      <c r="P3" s="249"/>
      <c r="Q3" s="249"/>
      <c r="R3" s="249"/>
      <c r="S3" s="253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86458.2</v>
      </c>
      <c r="D5" s="25">
        <f>C5*D42</f>
        <v>86271.872684742048</v>
      </c>
      <c r="E5" s="35">
        <v>86272</v>
      </c>
      <c r="F5" s="48">
        <v>90017</v>
      </c>
      <c r="G5" s="25">
        <f>F5*G42</f>
        <v>89989.022795698445</v>
      </c>
      <c r="H5" s="35">
        <v>89989</v>
      </c>
      <c r="I5" s="57">
        <f t="shared" ref="I5:I38" si="0">+F5/C5*100</f>
        <v>104.11620875752676</v>
      </c>
      <c r="J5" s="66">
        <v>49874.5</v>
      </c>
      <c r="K5" s="35">
        <v>49875</v>
      </c>
      <c r="L5" s="76">
        <v>47543.199999999997</v>
      </c>
      <c r="M5" s="35">
        <v>47543</v>
      </c>
      <c r="N5" s="86">
        <f t="shared" ref="N5:N38" si="1">+L5/J5*100</f>
        <v>95.325667425237341</v>
      </c>
      <c r="O5" s="48">
        <f t="shared" ref="O5:O38" si="2">+J5+C5</f>
        <v>136332.70000000001</v>
      </c>
      <c r="P5" s="94">
        <f t="shared" ref="P5:P38" si="3">+O5/$O$39*100</f>
        <v>0.42981655270747704</v>
      </c>
      <c r="Q5" s="15">
        <f t="shared" ref="Q5:Q38" si="4">+L5+F5</f>
        <v>137560.20000000001</v>
      </c>
      <c r="R5" s="94">
        <f t="shared" ref="R5:R38" si="5">+Q5/$Q$39*100</f>
        <v>0.40084888924514689</v>
      </c>
      <c r="S5" s="104">
        <f t="shared" ref="S5:S38" si="6">+Q5/O5*100</f>
        <v>100.9003709308185</v>
      </c>
      <c r="T5" s="115">
        <f t="shared" ref="T5:T38" si="7">+Q5-O5</f>
        <v>1227.5</v>
      </c>
      <c r="U5" s="124" t="s">
        <v>8</v>
      </c>
      <c r="V5" s="126"/>
      <c r="W5" s="126"/>
      <c r="X5" s="127"/>
      <c r="Y5" s="1">
        <v>1</v>
      </c>
      <c r="AA5" s="23">
        <f t="shared" ref="AA5:AA41" si="8">+F5+L5-J5-C5-T5</f>
        <v>1.4551915228366852E-11</v>
      </c>
    </row>
    <row r="6" spans="1:27" ht="17.25" customHeight="1">
      <c r="A6" s="5">
        <v>2</v>
      </c>
      <c r="B6" s="10" t="s">
        <v>33</v>
      </c>
      <c r="C6" s="16">
        <v>13276.5</v>
      </c>
      <c r="D6" s="25">
        <f>C6*D42</f>
        <v>13247.887623140175</v>
      </c>
      <c r="E6" s="35">
        <v>13248</v>
      </c>
      <c r="F6" s="49">
        <v>17572.2</v>
      </c>
      <c r="G6" s="30">
        <f>F6*G42</f>
        <v>17566.738575719832</v>
      </c>
      <c r="H6" s="43">
        <v>17567</v>
      </c>
      <c r="I6" s="58">
        <f t="shared" si="0"/>
        <v>132.35566602643769</v>
      </c>
      <c r="J6" s="67">
        <v>5450.4</v>
      </c>
      <c r="K6" s="43">
        <v>5450</v>
      </c>
      <c r="L6" s="77">
        <v>5400.9</v>
      </c>
      <c r="M6" s="43">
        <v>5401</v>
      </c>
      <c r="N6" s="87">
        <f t="shared" si="1"/>
        <v>99.091809775429326</v>
      </c>
      <c r="O6" s="49">
        <f t="shared" si="2"/>
        <v>18726.900000000001</v>
      </c>
      <c r="P6" s="95">
        <f t="shared" si="3"/>
        <v>5.9040359362776886E-2</v>
      </c>
      <c r="Q6" s="16">
        <f t="shared" si="4"/>
        <v>22973.1</v>
      </c>
      <c r="R6" s="95">
        <f t="shared" si="5"/>
        <v>6.6943357290245892E-2</v>
      </c>
      <c r="S6" s="105">
        <f t="shared" si="6"/>
        <v>122.67433478044948</v>
      </c>
      <c r="T6" s="116">
        <f t="shared" si="7"/>
        <v>4246.1999999999971</v>
      </c>
      <c r="U6" s="124" t="s">
        <v>77</v>
      </c>
      <c r="V6" s="126"/>
      <c r="W6" s="126"/>
      <c r="X6" s="127"/>
      <c r="Y6" s="1">
        <v>2</v>
      </c>
      <c r="AA6" s="23">
        <f t="shared" si="8"/>
        <v>0</v>
      </c>
    </row>
    <row r="7" spans="1:27" ht="17.25" customHeight="1">
      <c r="A7" s="5">
        <v>3</v>
      </c>
      <c r="B7" s="11" t="s">
        <v>27</v>
      </c>
      <c r="C7" s="17">
        <v>913220.5</v>
      </c>
      <c r="D7" s="26">
        <f>C7*D42</f>
        <v>911252.40531374095</v>
      </c>
      <c r="E7" s="36">
        <v>911252</v>
      </c>
      <c r="F7" s="50">
        <v>1120706.3999999999</v>
      </c>
      <c r="G7" s="26">
        <f>F7*G42</f>
        <v>1120358.0854381409</v>
      </c>
      <c r="H7" s="36">
        <v>1120358</v>
      </c>
      <c r="I7" s="59">
        <f t="shared" si="0"/>
        <v>122.7202411684801</v>
      </c>
      <c r="J7" s="68">
        <v>433521.3</v>
      </c>
      <c r="K7" s="36">
        <v>433521</v>
      </c>
      <c r="L7" s="78">
        <v>444845.7</v>
      </c>
      <c r="M7" s="36">
        <v>444846</v>
      </c>
      <c r="N7" s="88">
        <f t="shared" si="1"/>
        <v>102.61218998928081</v>
      </c>
      <c r="O7" s="50">
        <f t="shared" si="2"/>
        <v>1346741.8</v>
      </c>
      <c r="P7" s="96">
        <f t="shared" si="3"/>
        <v>4.2458773123620563</v>
      </c>
      <c r="Q7" s="17">
        <f t="shared" si="4"/>
        <v>1565552.0999999999</v>
      </c>
      <c r="R7" s="96">
        <f t="shared" si="5"/>
        <v>4.5620013662411587</v>
      </c>
      <c r="S7" s="106">
        <f t="shared" si="6"/>
        <v>116.24738312867396</v>
      </c>
      <c r="T7" s="117">
        <f t="shared" si="7"/>
        <v>218810.29999999981</v>
      </c>
      <c r="U7" s="124" t="s">
        <v>69</v>
      </c>
      <c r="V7" s="126"/>
      <c r="W7" s="126"/>
      <c r="X7" s="127"/>
      <c r="Y7" s="1">
        <v>3</v>
      </c>
      <c r="AA7" s="23">
        <f t="shared" si="8"/>
        <v>0</v>
      </c>
    </row>
    <row r="8" spans="1:27" ht="17.25" customHeight="1">
      <c r="A8" s="5">
        <v>4</v>
      </c>
      <c r="B8" s="159" t="s">
        <v>34</v>
      </c>
      <c r="C8" s="18">
        <v>1420381.4</v>
      </c>
      <c r="D8" s="27">
        <f>C8*D42</f>
        <v>1417320.3155348559</v>
      </c>
      <c r="E8" s="37">
        <v>1417320</v>
      </c>
      <c r="F8" s="51">
        <v>1522731.8</v>
      </c>
      <c r="G8" s="27">
        <f>F8*G42</f>
        <v>1522258.5362979763</v>
      </c>
      <c r="H8" s="37">
        <v>1522259</v>
      </c>
      <c r="I8" s="60">
        <f t="shared" si="0"/>
        <v>107.20583922036715</v>
      </c>
      <c r="J8" s="69">
        <v>526241</v>
      </c>
      <c r="K8" s="37">
        <v>526241</v>
      </c>
      <c r="L8" s="79">
        <v>505514</v>
      </c>
      <c r="M8" s="37">
        <v>505514</v>
      </c>
      <c r="N8" s="89">
        <f t="shared" si="1"/>
        <v>96.06131031219536</v>
      </c>
      <c r="O8" s="51">
        <f t="shared" si="2"/>
        <v>1946622.4</v>
      </c>
      <c r="P8" s="97">
        <f t="shared" si="3"/>
        <v>6.1371228574740719</v>
      </c>
      <c r="Q8" s="18">
        <f t="shared" si="4"/>
        <v>2028245.8</v>
      </c>
      <c r="R8" s="97">
        <f t="shared" si="5"/>
        <v>5.9102856498182916</v>
      </c>
      <c r="S8" s="107">
        <f t="shared" si="6"/>
        <v>104.19307822616241</v>
      </c>
      <c r="T8" s="118">
        <f t="shared" si="7"/>
        <v>81623.40000000014</v>
      </c>
      <c r="U8" s="124" t="s">
        <v>74</v>
      </c>
      <c r="V8" s="126"/>
      <c r="W8" s="126"/>
      <c r="X8" s="127"/>
      <c r="Y8" s="1">
        <v>4</v>
      </c>
      <c r="AA8" s="23">
        <f t="shared" si="8"/>
        <v>0</v>
      </c>
    </row>
    <row r="9" spans="1:27" ht="17.25" customHeight="1">
      <c r="A9" s="5">
        <v>5</v>
      </c>
      <c r="B9" s="160" t="s">
        <v>36</v>
      </c>
      <c r="C9" s="19">
        <v>363902.8</v>
      </c>
      <c r="D9" s="28">
        <f>C9*D42</f>
        <v>363118.54782104125</v>
      </c>
      <c r="E9" s="38">
        <v>363119</v>
      </c>
      <c r="F9" s="52">
        <v>422878.6</v>
      </c>
      <c r="G9" s="28">
        <f>F9*G42</f>
        <v>422747.16970364534</v>
      </c>
      <c r="H9" s="38">
        <v>422747</v>
      </c>
      <c r="I9" s="61">
        <f t="shared" si="0"/>
        <v>116.20647051905068</v>
      </c>
      <c r="J9" s="70">
        <v>103293.8</v>
      </c>
      <c r="K9" s="38">
        <v>103294</v>
      </c>
      <c r="L9" s="80">
        <v>115970.6</v>
      </c>
      <c r="M9" s="38">
        <v>115971</v>
      </c>
      <c r="N9" s="90">
        <f t="shared" si="1"/>
        <v>112.27256621404189</v>
      </c>
      <c r="O9" s="52">
        <f t="shared" si="2"/>
        <v>467196.6</v>
      </c>
      <c r="P9" s="98">
        <f t="shared" si="3"/>
        <v>1.4729322609223909</v>
      </c>
      <c r="Q9" s="19">
        <f t="shared" si="4"/>
        <v>538849.19999999995</v>
      </c>
      <c r="R9" s="98">
        <f t="shared" si="5"/>
        <v>1.5702005615769385</v>
      </c>
      <c r="S9" s="108">
        <f t="shared" si="6"/>
        <v>115.33671263874778</v>
      </c>
      <c r="T9" s="119">
        <f t="shared" si="7"/>
        <v>71652.599999999977</v>
      </c>
      <c r="U9" s="124" t="s">
        <v>50</v>
      </c>
      <c r="V9" s="126"/>
      <c r="W9" s="126"/>
      <c r="X9" s="127"/>
      <c r="Y9" s="1">
        <v>5</v>
      </c>
      <c r="AA9" s="23">
        <f t="shared" si="8"/>
        <v>0</v>
      </c>
    </row>
    <row r="10" spans="1:27" ht="17.25" customHeight="1">
      <c r="A10" s="5">
        <v>6</v>
      </c>
      <c r="B10" s="160" t="s">
        <v>37</v>
      </c>
      <c r="C10" s="19">
        <v>63647.5</v>
      </c>
      <c r="D10" s="28">
        <f>C10*D42</f>
        <v>63510.332353693695</v>
      </c>
      <c r="E10" s="38">
        <v>63510</v>
      </c>
      <c r="F10" s="52">
        <v>76314.899999999994</v>
      </c>
      <c r="G10" s="28">
        <f>F10*G42</f>
        <v>76291.181396307875</v>
      </c>
      <c r="H10" s="38">
        <v>76291</v>
      </c>
      <c r="I10" s="61">
        <f t="shared" si="0"/>
        <v>119.90243136022625</v>
      </c>
      <c r="J10" s="70">
        <v>29628.799999999999</v>
      </c>
      <c r="K10" s="38">
        <v>29629</v>
      </c>
      <c r="L10" s="80">
        <v>29880.9</v>
      </c>
      <c r="M10" s="38">
        <v>29881</v>
      </c>
      <c r="N10" s="90">
        <f t="shared" si="1"/>
        <v>100.85086132411709</v>
      </c>
      <c r="O10" s="52">
        <f t="shared" si="2"/>
        <v>93276.3</v>
      </c>
      <c r="P10" s="98">
        <f t="shared" si="3"/>
        <v>0.29407249849308675</v>
      </c>
      <c r="Q10" s="19">
        <f t="shared" si="4"/>
        <v>106195.79999999999</v>
      </c>
      <c r="R10" s="98">
        <f t="shared" si="5"/>
        <v>0.30945337730317168</v>
      </c>
      <c r="S10" s="108">
        <f t="shared" si="6"/>
        <v>113.85078524769956</v>
      </c>
      <c r="T10" s="119">
        <f t="shared" si="7"/>
        <v>12919.499999999985</v>
      </c>
      <c r="U10" s="124" t="s">
        <v>46</v>
      </c>
      <c r="V10" s="126"/>
      <c r="W10" s="126"/>
      <c r="X10" s="127"/>
      <c r="Y10" s="1">
        <v>6</v>
      </c>
      <c r="AA10" s="23">
        <f t="shared" si="8"/>
        <v>0</v>
      </c>
    </row>
    <row r="11" spans="1:27" ht="17.25" customHeight="1">
      <c r="A11" s="5">
        <v>7</v>
      </c>
      <c r="B11" s="160" t="s">
        <v>41</v>
      </c>
      <c r="C11" s="19">
        <v>185382.7</v>
      </c>
      <c r="D11" s="28">
        <f>C11*D42</f>
        <v>184983.17906634341</v>
      </c>
      <c r="E11" s="38">
        <v>184983</v>
      </c>
      <c r="F11" s="52">
        <v>180860.7</v>
      </c>
      <c r="G11" s="28">
        <f>F11*G42</f>
        <v>180804.48865376515</v>
      </c>
      <c r="H11" s="38">
        <v>180804</v>
      </c>
      <c r="I11" s="61">
        <f t="shared" si="0"/>
        <v>97.560721685464713</v>
      </c>
      <c r="J11" s="70">
        <v>55673</v>
      </c>
      <c r="K11" s="38">
        <v>55673</v>
      </c>
      <c r="L11" s="80">
        <v>44505.4</v>
      </c>
      <c r="M11" s="38">
        <v>44505</v>
      </c>
      <c r="N11" s="90">
        <f t="shared" si="1"/>
        <v>79.940725306701637</v>
      </c>
      <c r="O11" s="52">
        <f t="shared" si="2"/>
        <v>241055.7</v>
      </c>
      <c r="P11" s="98">
        <f t="shared" si="3"/>
        <v>0.75997710002433594</v>
      </c>
      <c r="Q11" s="19">
        <f t="shared" si="4"/>
        <v>225366.1</v>
      </c>
      <c r="R11" s="98">
        <f t="shared" si="5"/>
        <v>0.6567143029634348</v>
      </c>
      <c r="S11" s="108">
        <f t="shared" si="6"/>
        <v>93.491296824758749</v>
      </c>
      <c r="T11" s="119">
        <f t="shared" si="7"/>
        <v>-15689.600000000006</v>
      </c>
      <c r="U11" s="124" t="s">
        <v>79</v>
      </c>
      <c r="V11" s="126"/>
      <c r="W11" s="126"/>
      <c r="X11" s="127"/>
      <c r="Y11" s="1">
        <v>7</v>
      </c>
      <c r="AA11" s="23">
        <f t="shared" si="8"/>
        <v>0</v>
      </c>
    </row>
    <row r="12" spans="1:27" ht="17.25" customHeight="1">
      <c r="A12" s="5">
        <v>8</v>
      </c>
      <c r="B12" s="160" t="s">
        <v>44</v>
      </c>
      <c r="C12" s="19">
        <v>117337.1</v>
      </c>
      <c r="D12" s="28">
        <f>C12*D42</f>
        <v>117084.22512146735</v>
      </c>
      <c r="E12" s="38">
        <v>117084</v>
      </c>
      <c r="F12" s="52">
        <v>156732.6</v>
      </c>
      <c r="G12" s="28">
        <f>F12*G42</f>
        <v>156683.88764599003</v>
      </c>
      <c r="H12" s="38">
        <v>156684</v>
      </c>
      <c r="I12" s="61">
        <f t="shared" si="0"/>
        <v>133.57463240526653</v>
      </c>
      <c r="J12" s="70">
        <v>34694.199999999997</v>
      </c>
      <c r="K12" s="38">
        <v>34694</v>
      </c>
      <c r="L12" s="80">
        <v>37858</v>
      </c>
      <c r="M12" s="38">
        <v>37858</v>
      </c>
      <c r="N12" s="90">
        <f t="shared" si="1"/>
        <v>109.11910348127354</v>
      </c>
      <c r="O12" s="52">
        <f t="shared" si="2"/>
        <v>152031.29999999999</v>
      </c>
      <c r="P12" s="98">
        <f t="shared" si="3"/>
        <v>0.47930958067753554</v>
      </c>
      <c r="Q12" s="19">
        <f t="shared" si="4"/>
        <v>194590.6</v>
      </c>
      <c r="R12" s="98">
        <f t="shared" si="5"/>
        <v>0.56703483905625807</v>
      </c>
      <c r="S12" s="108">
        <f t="shared" si="6"/>
        <v>127.99377496607607</v>
      </c>
      <c r="T12" s="119">
        <f t="shared" si="7"/>
        <v>42559.300000000017</v>
      </c>
      <c r="U12" s="124" t="s">
        <v>80</v>
      </c>
      <c r="V12" s="126"/>
      <c r="W12" s="126"/>
      <c r="X12" s="127"/>
      <c r="Y12" s="1">
        <v>8</v>
      </c>
      <c r="AA12" s="23">
        <f t="shared" si="8"/>
        <v>0</v>
      </c>
    </row>
    <row r="13" spans="1:27" ht="17.25" customHeight="1">
      <c r="A13" s="5">
        <v>9</v>
      </c>
      <c r="B13" s="160" t="s">
        <v>43</v>
      </c>
      <c r="C13" s="19">
        <v>281291.5</v>
      </c>
      <c r="D13" s="28">
        <f>C13*D42</f>
        <v>280685.28462656081</v>
      </c>
      <c r="E13" s="38">
        <v>280685</v>
      </c>
      <c r="F13" s="52">
        <v>189376.2</v>
      </c>
      <c r="G13" s="28">
        <f>F13*G42</f>
        <v>189317.34204386669</v>
      </c>
      <c r="H13" s="38">
        <v>189317</v>
      </c>
      <c r="I13" s="61">
        <f t="shared" si="0"/>
        <v>67.32382599545312</v>
      </c>
      <c r="J13" s="70">
        <v>17761.099999999999</v>
      </c>
      <c r="K13" s="38">
        <v>17761</v>
      </c>
      <c r="L13" s="80">
        <v>16714.8</v>
      </c>
      <c r="M13" s="38">
        <v>16715</v>
      </c>
      <c r="N13" s="90">
        <f t="shared" si="1"/>
        <v>94.1090360394345</v>
      </c>
      <c r="O13" s="52">
        <f t="shared" si="2"/>
        <v>299052.59999999998</v>
      </c>
      <c r="P13" s="98">
        <f t="shared" si="3"/>
        <v>0.94282411783972631</v>
      </c>
      <c r="Q13" s="19">
        <f t="shared" si="4"/>
        <v>206091</v>
      </c>
      <c r="R13" s="98">
        <f t="shared" si="5"/>
        <v>0.6005468764469778</v>
      </c>
      <c r="S13" s="108">
        <f t="shared" si="6"/>
        <v>68.914632409148098</v>
      </c>
      <c r="T13" s="119">
        <f t="shared" si="7"/>
        <v>-92961.599999999977</v>
      </c>
      <c r="U13" s="124" t="s">
        <v>15</v>
      </c>
      <c r="V13" s="126"/>
      <c r="W13" s="126"/>
      <c r="X13" s="127"/>
      <c r="Y13" s="1">
        <v>9</v>
      </c>
      <c r="AA13" s="23">
        <f t="shared" si="8"/>
        <v>0</v>
      </c>
    </row>
    <row r="14" spans="1:27" ht="17.25" customHeight="1">
      <c r="A14" s="5">
        <v>10</v>
      </c>
      <c r="B14" s="160" t="s">
        <v>5</v>
      </c>
      <c r="C14" s="19">
        <v>917848.6</v>
      </c>
      <c r="D14" s="28">
        <f>C14*D42</f>
        <v>915870.53122860217</v>
      </c>
      <c r="E14" s="38">
        <v>915871</v>
      </c>
      <c r="F14" s="52">
        <v>843868.8</v>
      </c>
      <c r="G14" s="28">
        <f>F14*G42</f>
        <v>843606.52632034721</v>
      </c>
      <c r="H14" s="38">
        <v>843607</v>
      </c>
      <c r="I14" s="61">
        <f t="shared" si="0"/>
        <v>91.939868950064323</v>
      </c>
      <c r="J14" s="70">
        <v>342610.9</v>
      </c>
      <c r="K14" s="38">
        <v>342611</v>
      </c>
      <c r="L14" s="80">
        <v>274408.7</v>
      </c>
      <c r="M14" s="38">
        <v>274409</v>
      </c>
      <c r="N14" s="90">
        <f t="shared" si="1"/>
        <v>80.093394576763316</v>
      </c>
      <c r="O14" s="52">
        <f t="shared" si="2"/>
        <v>1260459.5</v>
      </c>
      <c r="P14" s="98">
        <f t="shared" si="3"/>
        <v>3.9738548207245232</v>
      </c>
      <c r="Q14" s="19">
        <f t="shared" si="4"/>
        <v>1118277.5</v>
      </c>
      <c r="R14" s="98">
        <f t="shared" si="5"/>
        <v>3.2586481681681163</v>
      </c>
      <c r="S14" s="108">
        <f t="shared" si="6"/>
        <v>88.719827967499157</v>
      </c>
      <c r="T14" s="119">
        <f t="shared" si="7"/>
        <v>-142182</v>
      </c>
      <c r="U14" s="124" t="s">
        <v>108</v>
      </c>
      <c r="V14" s="126"/>
      <c r="W14" s="126"/>
      <c r="X14" s="127"/>
      <c r="Y14" s="1">
        <v>10</v>
      </c>
      <c r="AA14" s="23">
        <f t="shared" si="8"/>
        <v>0</v>
      </c>
    </row>
    <row r="15" spans="1:27" ht="17.25" customHeight="1">
      <c r="A15" s="5">
        <v>11</v>
      </c>
      <c r="B15" s="160" t="s">
        <v>45</v>
      </c>
      <c r="C15" s="19">
        <v>961072.4</v>
      </c>
      <c r="D15" s="28">
        <f>C15*D42</f>
        <v>959001.17899307981</v>
      </c>
      <c r="E15" s="38">
        <v>959001</v>
      </c>
      <c r="F15" s="52">
        <v>1257856.8999999999</v>
      </c>
      <c r="G15" s="28">
        <f>F15*G42</f>
        <v>1257465.9591835605</v>
      </c>
      <c r="H15" s="38">
        <v>1257466</v>
      </c>
      <c r="I15" s="61">
        <f t="shared" si="0"/>
        <v>130.88055592898098</v>
      </c>
      <c r="J15" s="70">
        <v>250136.5</v>
      </c>
      <c r="K15" s="38">
        <v>250136</v>
      </c>
      <c r="L15" s="80">
        <v>301316.7</v>
      </c>
      <c r="M15" s="38">
        <v>301317</v>
      </c>
      <c r="N15" s="90">
        <f t="shared" si="1"/>
        <v>120.46090834404414</v>
      </c>
      <c r="O15" s="52">
        <f t="shared" si="2"/>
        <v>1211208.8999999999</v>
      </c>
      <c r="P15" s="98">
        <f t="shared" si="3"/>
        <v>3.8185822917511008</v>
      </c>
      <c r="Q15" s="19">
        <f t="shared" si="4"/>
        <v>1559173.5999999999</v>
      </c>
      <c r="R15" s="98">
        <f t="shared" si="5"/>
        <v>4.5434144883502405</v>
      </c>
      <c r="S15" s="108">
        <f t="shared" si="6"/>
        <v>128.72871062952063</v>
      </c>
      <c r="T15" s="119">
        <f t="shared" si="7"/>
        <v>347964.69999999995</v>
      </c>
      <c r="U15" s="124" t="s">
        <v>109</v>
      </c>
      <c r="V15" s="126"/>
      <c r="W15" s="126"/>
      <c r="X15" s="127"/>
      <c r="Y15" s="1">
        <v>11</v>
      </c>
      <c r="AA15" s="23">
        <f t="shared" si="8"/>
        <v>0</v>
      </c>
    </row>
    <row r="16" spans="1:27" ht="17.25" customHeight="1">
      <c r="A16" s="5">
        <v>12</v>
      </c>
      <c r="B16" s="160" t="s">
        <v>48</v>
      </c>
      <c r="C16" s="19">
        <v>109806.3</v>
      </c>
      <c r="D16" s="28">
        <f>C16*D42</f>
        <v>109569.65485729049</v>
      </c>
      <c r="E16" s="38">
        <v>109570</v>
      </c>
      <c r="F16" s="52">
        <v>102533.5</v>
      </c>
      <c r="G16" s="28">
        <f>F16*G42</f>
        <v>102501.63267852456</v>
      </c>
      <c r="H16" s="38">
        <v>102502</v>
      </c>
      <c r="I16" s="61">
        <f t="shared" si="0"/>
        <v>93.376700608252889</v>
      </c>
      <c r="J16" s="70">
        <v>31414.5</v>
      </c>
      <c r="K16" s="38">
        <v>31414</v>
      </c>
      <c r="L16" s="80">
        <v>25762.1</v>
      </c>
      <c r="M16" s="38">
        <v>25762</v>
      </c>
      <c r="N16" s="90">
        <f t="shared" si="1"/>
        <v>82.007034967928817</v>
      </c>
      <c r="O16" s="52">
        <f t="shared" si="2"/>
        <v>141220.79999999999</v>
      </c>
      <c r="P16" s="98">
        <f t="shared" si="3"/>
        <v>0.44522728169098152</v>
      </c>
      <c r="Q16" s="19">
        <f t="shared" si="4"/>
        <v>128295.6</v>
      </c>
      <c r="R16" s="98">
        <f t="shared" si="5"/>
        <v>0.37385194812918027</v>
      </c>
      <c r="S16" s="108">
        <f t="shared" si="6"/>
        <v>90.847523877502482</v>
      </c>
      <c r="T16" s="119">
        <f t="shared" si="7"/>
        <v>-12925.199999999983</v>
      </c>
      <c r="U16" s="124" t="s">
        <v>76</v>
      </c>
      <c r="V16" s="126"/>
      <c r="W16" s="126"/>
      <c r="X16" s="127"/>
      <c r="Y16" s="1">
        <v>12</v>
      </c>
      <c r="AA16" s="23">
        <f t="shared" si="8"/>
        <v>-1.4551915228366852E-11</v>
      </c>
    </row>
    <row r="17" spans="1:27" ht="17.25" customHeight="1">
      <c r="A17" s="5">
        <v>13</v>
      </c>
      <c r="B17" s="160" t="s">
        <v>51</v>
      </c>
      <c r="C17" s="19">
        <v>494624</v>
      </c>
      <c r="D17" s="28">
        <f>C17*D42</f>
        <v>493558.02867533505</v>
      </c>
      <c r="E17" s="38">
        <v>493558</v>
      </c>
      <c r="F17" s="52">
        <v>703886.1</v>
      </c>
      <c r="G17" s="28">
        <f>F17*G42</f>
        <v>703667.33282019256</v>
      </c>
      <c r="H17" s="38">
        <v>703667</v>
      </c>
      <c r="I17" s="61">
        <f t="shared" si="0"/>
        <v>142.30730817752476</v>
      </c>
      <c r="J17" s="70">
        <v>207575.6</v>
      </c>
      <c r="K17" s="38">
        <v>207576</v>
      </c>
      <c r="L17" s="80">
        <v>263132.79999999999</v>
      </c>
      <c r="M17" s="38">
        <v>263133</v>
      </c>
      <c r="N17" s="90">
        <f t="shared" si="1"/>
        <v>126.76480279955832</v>
      </c>
      <c r="O17" s="52">
        <f t="shared" si="2"/>
        <v>702199.6</v>
      </c>
      <c r="P17" s="98">
        <f t="shared" si="3"/>
        <v>2.2138269937041466</v>
      </c>
      <c r="Q17" s="19">
        <f t="shared" si="4"/>
        <v>967018.89999999991</v>
      </c>
      <c r="R17" s="98">
        <f t="shared" si="5"/>
        <v>2.8178822940360924</v>
      </c>
      <c r="S17" s="108">
        <f t="shared" si="6"/>
        <v>137.71282410300432</v>
      </c>
      <c r="T17" s="119">
        <f t="shared" si="7"/>
        <v>264819.29999999993</v>
      </c>
      <c r="U17" s="124" t="s">
        <v>81</v>
      </c>
      <c r="V17" s="126"/>
      <c r="W17" s="126"/>
      <c r="X17" s="127"/>
      <c r="Y17" s="1">
        <v>13</v>
      </c>
      <c r="AA17" s="23">
        <f t="shared" si="8"/>
        <v>0</v>
      </c>
    </row>
    <row r="18" spans="1:27" ht="17.25" customHeight="1">
      <c r="A18" s="5">
        <v>14</v>
      </c>
      <c r="B18" s="160" t="s">
        <v>53</v>
      </c>
      <c r="C18" s="19">
        <v>877280.5</v>
      </c>
      <c r="D18" s="28">
        <f>C18*D42</f>
        <v>875389.86012670689</v>
      </c>
      <c r="E18" s="38">
        <v>875390</v>
      </c>
      <c r="F18" s="52">
        <v>703592.4</v>
      </c>
      <c r="G18" s="28">
        <f>F18*G42</f>
        <v>703373.72410189384</v>
      </c>
      <c r="H18" s="38">
        <v>703374</v>
      </c>
      <c r="I18" s="61">
        <f t="shared" si="0"/>
        <v>80.201531893163022</v>
      </c>
      <c r="J18" s="70">
        <v>348765.6</v>
      </c>
      <c r="K18" s="38">
        <v>348766</v>
      </c>
      <c r="L18" s="80">
        <v>176086.8</v>
      </c>
      <c r="M18" s="38">
        <v>176087</v>
      </c>
      <c r="N18" s="90">
        <f t="shared" si="1"/>
        <v>50.488580295763121</v>
      </c>
      <c r="O18" s="52">
        <f t="shared" si="2"/>
        <v>1226046.1000000001</v>
      </c>
      <c r="P18" s="98">
        <f t="shared" si="3"/>
        <v>3.8653595811015755</v>
      </c>
      <c r="Q18" s="19">
        <f t="shared" si="4"/>
        <v>879679.2</v>
      </c>
      <c r="R18" s="98">
        <f t="shared" si="5"/>
        <v>2.5633753819204923</v>
      </c>
      <c r="S18" s="108">
        <f t="shared" si="6"/>
        <v>71.749275985625644</v>
      </c>
      <c r="T18" s="119">
        <f t="shared" si="7"/>
        <v>-346366.90000000014</v>
      </c>
      <c r="U18" s="124" t="s">
        <v>106</v>
      </c>
      <c r="V18" s="126"/>
      <c r="W18" s="126"/>
      <c r="X18" s="127"/>
      <c r="Y18" s="1">
        <v>14</v>
      </c>
      <c r="AA18" s="23">
        <f t="shared" si="8"/>
        <v>0</v>
      </c>
    </row>
    <row r="19" spans="1:27" ht="17.25" customHeight="1">
      <c r="A19" s="5">
        <v>15</v>
      </c>
      <c r="B19" s="160" t="s">
        <v>54</v>
      </c>
      <c r="C19" s="19">
        <v>266983.3</v>
      </c>
      <c r="D19" s="28">
        <f>C19*D42</f>
        <v>266407.92043498816</v>
      </c>
      <c r="E19" s="38">
        <v>266408</v>
      </c>
      <c r="F19" s="52">
        <v>295404</v>
      </c>
      <c r="G19" s="28">
        <f>F19*G42</f>
        <v>295312.18869702949</v>
      </c>
      <c r="H19" s="38">
        <v>295312</v>
      </c>
      <c r="I19" s="61">
        <f t="shared" si="0"/>
        <v>110.64512274737783</v>
      </c>
      <c r="J19" s="70">
        <v>74057.8</v>
      </c>
      <c r="K19" s="38">
        <v>74058</v>
      </c>
      <c r="L19" s="80">
        <v>84279.1</v>
      </c>
      <c r="M19" s="38">
        <v>84279</v>
      </c>
      <c r="N19" s="90">
        <f t="shared" si="1"/>
        <v>113.80178725265941</v>
      </c>
      <c r="O19" s="52">
        <f t="shared" si="2"/>
        <v>341041.1</v>
      </c>
      <c r="P19" s="98">
        <f t="shared" si="3"/>
        <v>1.0752014002038097</v>
      </c>
      <c r="Q19" s="19">
        <f t="shared" si="4"/>
        <v>379683.1</v>
      </c>
      <c r="R19" s="98">
        <f t="shared" si="5"/>
        <v>1.1063923205996646</v>
      </c>
      <c r="S19" s="108">
        <f t="shared" si="6"/>
        <v>111.33059915652395</v>
      </c>
      <c r="T19" s="119">
        <f t="shared" si="7"/>
        <v>38642</v>
      </c>
      <c r="U19" s="124" t="s">
        <v>82</v>
      </c>
      <c r="V19" s="126"/>
      <c r="W19" s="126"/>
      <c r="X19" s="127"/>
      <c r="Y19" s="1">
        <v>15</v>
      </c>
      <c r="AA19" s="23">
        <f t="shared" si="8"/>
        <v>0</v>
      </c>
    </row>
    <row r="20" spans="1:27" ht="17.25" customHeight="1">
      <c r="A20" s="5">
        <v>16</v>
      </c>
      <c r="B20" s="160" t="s">
        <v>56</v>
      </c>
      <c r="C20" s="19">
        <v>842341.8</v>
      </c>
      <c r="D20" s="28">
        <f>C20*D42</f>
        <v>840526.4570235844</v>
      </c>
      <c r="E20" s="38">
        <v>840526</v>
      </c>
      <c r="F20" s="52">
        <v>862872.5</v>
      </c>
      <c r="G20" s="28">
        <f>F20*G42</f>
        <v>862604.31998712802</v>
      </c>
      <c r="H20" s="38">
        <v>862604</v>
      </c>
      <c r="I20" s="61">
        <f t="shared" si="0"/>
        <v>102.43733600778211</v>
      </c>
      <c r="J20" s="70">
        <v>229347.9</v>
      </c>
      <c r="K20" s="38">
        <v>229348</v>
      </c>
      <c r="L20" s="80">
        <v>233898</v>
      </c>
      <c r="M20" s="38">
        <v>233898</v>
      </c>
      <c r="N20" s="90">
        <f t="shared" si="1"/>
        <v>101.98392921844936</v>
      </c>
      <c r="O20" s="52">
        <f t="shared" si="2"/>
        <v>1071689.7</v>
      </c>
      <c r="P20" s="98">
        <f t="shared" si="3"/>
        <v>3.3787196499894026</v>
      </c>
      <c r="Q20" s="19">
        <f t="shared" si="4"/>
        <v>1096770.5</v>
      </c>
      <c r="R20" s="98">
        <f t="shared" si="5"/>
        <v>3.1959770099334275</v>
      </c>
      <c r="S20" s="108">
        <f t="shared" si="6"/>
        <v>102.34030428770566</v>
      </c>
      <c r="T20" s="119">
        <f t="shared" si="7"/>
        <v>25080.800000000047</v>
      </c>
      <c r="U20" s="124" t="s">
        <v>83</v>
      </c>
      <c r="V20" s="126"/>
      <c r="W20" s="126"/>
      <c r="X20" s="127"/>
      <c r="Y20" s="1">
        <v>16</v>
      </c>
      <c r="AA20" s="23">
        <f t="shared" si="8"/>
        <v>-1.1641532182693481E-10</v>
      </c>
    </row>
    <row r="21" spans="1:27" ht="17.25" customHeight="1">
      <c r="A21" s="5">
        <v>17</v>
      </c>
      <c r="B21" s="160" t="s">
        <v>0</v>
      </c>
      <c r="C21" s="19">
        <v>1268128</v>
      </c>
      <c r="D21" s="28">
        <f>C21*D42</f>
        <v>1265395.0390357026</v>
      </c>
      <c r="E21" s="38">
        <v>1265395</v>
      </c>
      <c r="F21" s="52">
        <v>1381054.6</v>
      </c>
      <c r="G21" s="28">
        <f>F21*G42</f>
        <v>1380625.3694469288</v>
      </c>
      <c r="H21" s="38">
        <v>1380625</v>
      </c>
      <c r="I21" s="61">
        <f t="shared" si="0"/>
        <v>108.90498435489162</v>
      </c>
      <c r="J21" s="70">
        <v>401496.7</v>
      </c>
      <c r="K21" s="38">
        <v>401497</v>
      </c>
      <c r="L21" s="80">
        <v>393601.7</v>
      </c>
      <c r="M21" s="38">
        <v>393602</v>
      </c>
      <c r="N21" s="90">
        <f t="shared" si="1"/>
        <v>98.033607748208141</v>
      </c>
      <c r="O21" s="52">
        <f t="shared" si="2"/>
        <v>1669624.7</v>
      </c>
      <c r="P21" s="98">
        <f t="shared" si="3"/>
        <v>5.2638312955677957</v>
      </c>
      <c r="Q21" s="19">
        <f t="shared" si="4"/>
        <v>1774656.3</v>
      </c>
      <c r="R21" s="98">
        <f t="shared" si="5"/>
        <v>5.1713286738962436</v>
      </c>
      <c r="S21" s="108">
        <f t="shared" si="6"/>
        <v>106.29073108465634</v>
      </c>
      <c r="T21" s="119">
        <f t="shared" si="7"/>
        <v>105031.60000000009</v>
      </c>
      <c r="U21" s="124" t="s">
        <v>6</v>
      </c>
      <c r="V21" s="126"/>
      <c r="W21" s="126"/>
      <c r="X21" s="127"/>
      <c r="Y21" s="1">
        <v>17</v>
      </c>
      <c r="AA21" s="23">
        <f t="shared" si="8"/>
        <v>0</v>
      </c>
    </row>
    <row r="22" spans="1:27" ht="17.25" customHeight="1">
      <c r="A22" s="5">
        <v>18</v>
      </c>
      <c r="B22" s="160" t="s">
        <v>57</v>
      </c>
      <c r="C22" s="19">
        <v>1856569.3</v>
      </c>
      <c r="D22" s="28">
        <f>C22*D42</f>
        <v>1852568.1806931058</v>
      </c>
      <c r="E22" s="38">
        <v>1852568</v>
      </c>
      <c r="F22" s="52">
        <v>1559031.7</v>
      </c>
      <c r="G22" s="28">
        <f>F22*G42</f>
        <v>1558547.1543210337</v>
      </c>
      <c r="H22" s="38">
        <v>1558547</v>
      </c>
      <c r="I22" s="61">
        <f t="shared" si="0"/>
        <v>83.973795106921131</v>
      </c>
      <c r="J22" s="70">
        <v>156066.70000000001</v>
      </c>
      <c r="K22" s="38">
        <v>156067</v>
      </c>
      <c r="L22" s="80">
        <v>200768.1</v>
      </c>
      <c r="M22" s="38">
        <v>200768</v>
      </c>
      <c r="N22" s="90">
        <f t="shared" si="1"/>
        <v>128.64249708618175</v>
      </c>
      <c r="O22" s="52">
        <f t="shared" si="2"/>
        <v>2012636</v>
      </c>
      <c r="P22" s="98">
        <f t="shared" si="3"/>
        <v>6.3452441518063232</v>
      </c>
      <c r="Q22" s="19">
        <f t="shared" si="4"/>
        <v>1759799.8</v>
      </c>
      <c r="R22" s="98">
        <f t="shared" si="5"/>
        <v>5.1280369985201499</v>
      </c>
      <c r="S22" s="108">
        <f t="shared" si="6"/>
        <v>87.437559499084784</v>
      </c>
      <c r="T22" s="119">
        <f t="shared" si="7"/>
        <v>-252836.19999999995</v>
      </c>
      <c r="U22" s="124" t="s">
        <v>107</v>
      </c>
      <c r="V22" s="126"/>
      <c r="W22" s="126"/>
      <c r="X22" s="127"/>
      <c r="Y22" s="1">
        <v>18</v>
      </c>
      <c r="AA22" s="23">
        <f t="shared" si="8"/>
        <v>0</v>
      </c>
    </row>
    <row r="23" spans="1:27" ht="17.25" customHeight="1">
      <c r="A23" s="5">
        <v>19</v>
      </c>
      <c r="B23" s="160" t="s">
        <v>21</v>
      </c>
      <c r="C23" s="19">
        <v>674470.7</v>
      </c>
      <c r="D23" s="28">
        <f>C23*D42</f>
        <v>673017.13845521712</v>
      </c>
      <c r="E23" s="38">
        <v>673017</v>
      </c>
      <c r="F23" s="52">
        <v>1437021.3</v>
      </c>
      <c r="G23" s="28">
        <f>F23*G42</f>
        <v>1436574.6750458714</v>
      </c>
      <c r="H23" s="38">
        <v>1436575</v>
      </c>
      <c r="I23" s="61">
        <f t="shared" si="0"/>
        <v>213.05911435441155</v>
      </c>
      <c r="J23" s="70">
        <v>111049.3</v>
      </c>
      <c r="K23" s="38">
        <v>111049</v>
      </c>
      <c r="L23" s="80">
        <v>372373</v>
      </c>
      <c r="M23" s="38">
        <v>372373</v>
      </c>
      <c r="N23" s="90">
        <f t="shared" si="1"/>
        <v>335.32223976197957</v>
      </c>
      <c r="O23" s="52">
        <f t="shared" si="2"/>
        <v>785520</v>
      </c>
      <c r="P23" s="98">
        <f t="shared" si="3"/>
        <v>2.4765114934478474</v>
      </c>
      <c r="Q23" s="19">
        <f t="shared" si="4"/>
        <v>1809394.3</v>
      </c>
      <c r="R23" s="98">
        <f t="shared" si="5"/>
        <v>5.2725548186284987</v>
      </c>
      <c r="S23" s="108">
        <f t="shared" si="6"/>
        <v>230.34350493940318</v>
      </c>
      <c r="T23" s="119">
        <f t="shared" si="7"/>
        <v>1023874.3</v>
      </c>
      <c r="U23" s="124" t="s">
        <v>103</v>
      </c>
      <c r="V23" s="126"/>
      <c r="W23" s="126"/>
      <c r="X23" s="127"/>
      <c r="Y23" s="1">
        <v>19</v>
      </c>
      <c r="AA23" s="23">
        <f t="shared" si="8"/>
        <v>0</v>
      </c>
    </row>
    <row r="24" spans="1:27" ht="17.25" customHeight="1">
      <c r="A24" s="5">
        <v>20</v>
      </c>
      <c r="B24" s="160" t="s">
        <v>17</v>
      </c>
      <c r="C24" s="19">
        <v>1586399.3</v>
      </c>
      <c r="D24" s="28">
        <f>C24*D42</f>
        <v>1582980.4279613029</v>
      </c>
      <c r="E24" s="38">
        <v>1582981</v>
      </c>
      <c r="F24" s="52">
        <v>1587210.3</v>
      </c>
      <c r="G24" s="28">
        <f>F24*G42</f>
        <v>1586716.9964369771</v>
      </c>
      <c r="H24" s="38">
        <v>1586717</v>
      </c>
      <c r="I24" s="61">
        <f t="shared" si="0"/>
        <v>100.05112205987483</v>
      </c>
      <c r="J24" s="70">
        <v>560046</v>
      </c>
      <c r="K24" s="38">
        <v>560046</v>
      </c>
      <c r="L24" s="80">
        <v>492015.3</v>
      </c>
      <c r="M24" s="38">
        <v>492015</v>
      </c>
      <c r="N24" s="90">
        <f t="shared" si="1"/>
        <v>87.852658531620619</v>
      </c>
      <c r="O24" s="52">
        <f t="shared" si="2"/>
        <v>2146445.2999999998</v>
      </c>
      <c r="P24" s="98">
        <f t="shared" si="3"/>
        <v>6.7671051730154712</v>
      </c>
      <c r="Q24" s="19">
        <f t="shared" si="4"/>
        <v>2079225.6</v>
      </c>
      <c r="R24" s="98">
        <f t="shared" si="5"/>
        <v>6.0588402186829766</v>
      </c>
      <c r="S24" s="108">
        <f t="shared" si="6"/>
        <v>96.86832457365675</v>
      </c>
      <c r="T24" s="119">
        <f t="shared" si="7"/>
        <v>-67219.699999999721</v>
      </c>
      <c r="U24" s="124" t="s">
        <v>40</v>
      </c>
      <c r="V24" s="126"/>
      <c r="W24" s="126"/>
      <c r="X24" s="127"/>
      <c r="Y24" s="1">
        <v>20</v>
      </c>
      <c r="AA24" s="23">
        <f t="shared" si="8"/>
        <v>-2.3283064365386963E-10</v>
      </c>
    </row>
    <row r="25" spans="1:27" ht="17.25" customHeight="1">
      <c r="A25" s="5">
        <v>21</v>
      </c>
      <c r="B25" s="160" t="s">
        <v>59</v>
      </c>
      <c r="C25" s="19">
        <v>386766.4</v>
      </c>
      <c r="D25" s="28">
        <f>C25*D42</f>
        <v>385932.87414653582</v>
      </c>
      <c r="E25" s="38">
        <v>385933</v>
      </c>
      <c r="F25" s="52">
        <v>715329.8</v>
      </c>
      <c r="G25" s="28">
        <f>F25*G42</f>
        <v>715107.47612831369</v>
      </c>
      <c r="H25" s="38">
        <v>715108</v>
      </c>
      <c r="I25" s="61">
        <f t="shared" si="0"/>
        <v>184.95138150573575</v>
      </c>
      <c r="J25" s="70">
        <v>109602.8</v>
      </c>
      <c r="K25" s="38">
        <v>109603</v>
      </c>
      <c r="L25" s="80">
        <v>184474</v>
      </c>
      <c r="M25" s="38">
        <v>184474</v>
      </c>
      <c r="N25" s="90">
        <f t="shared" si="1"/>
        <v>168.31139350454549</v>
      </c>
      <c r="O25" s="52">
        <f t="shared" si="2"/>
        <v>496369.2</v>
      </c>
      <c r="P25" s="98">
        <f t="shared" si="3"/>
        <v>1.5649048131091678</v>
      </c>
      <c r="Q25" s="19">
        <f t="shared" si="4"/>
        <v>899803.8</v>
      </c>
      <c r="R25" s="98">
        <f t="shared" si="5"/>
        <v>2.6220182419665155</v>
      </c>
      <c r="S25" s="108">
        <f t="shared" si="6"/>
        <v>181.277121948743</v>
      </c>
      <c r="T25" s="119">
        <f t="shared" si="7"/>
        <v>403434.60000000003</v>
      </c>
      <c r="U25" s="124" t="s">
        <v>84</v>
      </c>
      <c r="V25" s="126"/>
      <c r="W25" s="126"/>
      <c r="X25" s="127"/>
      <c r="Y25" s="1">
        <v>21</v>
      </c>
      <c r="AA25" s="23">
        <f t="shared" si="8"/>
        <v>0</v>
      </c>
    </row>
    <row r="26" spans="1:27" ht="17.25" customHeight="1">
      <c r="A26" s="5">
        <v>22</v>
      </c>
      <c r="B26" s="161" t="s">
        <v>42</v>
      </c>
      <c r="C26" s="20">
        <v>840396.3</v>
      </c>
      <c r="D26" s="29">
        <f>C26*D42</f>
        <v>838585.1497987269</v>
      </c>
      <c r="E26" s="41">
        <v>838585</v>
      </c>
      <c r="F26" s="53">
        <v>1197433.5</v>
      </c>
      <c r="G26" s="29">
        <f>F26*G42</f>
        <v>1197061.3387230521</v>
      </c>
      <c r="H26" s="41">
        <v>1197061</v>
      </c>
      <c r="I26" s="62">
        <f t="shared" si="0"/>
        <v>142.48438504548389</v>
      </c>
      <c r="J26" s="71">
        <v>251758.5</v>
      </c>
      <c r="K26" s="41">
        <v>251758</v>
      </c>
      <c r="L26" s="81">
        <v>329495.2</v>
      </c>
      <c r="M26" s="41">
        <v>329495</v>
      </c>
      <c r="N26" s="91">
        <f t="shared" si="1"/>
        <v>130.87748775115836</v>
      </c>
      <c r="O26" s="53">
        <f t="shared" si="2"/>
        <v>1092154.8</v>
      </c>
      <c r="P26" s="99">
        <f t="shared" si="3"/>
        <v>3.4432400382221147</v>
      </c>
      <c r="Q26" s="20">
        <f t="shared" si="4"/>
        <v>1526928.7</v>
      </c>
      <c r="R26" s="99">
        <f t="shared" si="5"/>
        <v>4.4494532092242958</v>
      </c>
      <c r="S26" s="109">
        <f t="shared" si="6"/>
        <v>139.80881647912915</v>
      </c>
      <c r="T26" s="120">
        <f t="shared" si="7"/>
        <v>434773.89999999991</v>
      </c>
      <c r="U26" s="124" t="s">
        <v>105</v>
      </c>
      <c r="V26" s="126"/>
      <c r="W26" s="126"/>
      <c r="X26" s="127"/>
      <c r="Y26" s="1">
        <v>22</v>
      </c>
      <c r="AA26" s="23">
        <f t="shared" si="8"/>
        <v>0</v>
      </c>
    </row>
    <row r="27" spans="1:27" ht="17.25" customHeight="1">
      <c r="A27" s="5">
        <v>23</v>
      </c>
      <c r="B27" s="9" t="s">
        <v>61</v>
      </c>
      <c r="C27" s="15">
        <v>472071.7</v>
      </c>
      <c r="D27" s="25">
        <f>C27*D42</f>
        <v>471054.33146271546</v>
      </c>
      <c r="E27" s="35">
        <v>471054</v>
      </c>
      <c r="F27" s="48">
        <v>502918.2</v>
      </c>
      <c r="G27" s="25">
        <f>F27*G42</f>
        <v>502761.89346647443</v>
      </c>
      <c r="H27" s="35">
        <v>502762</v>
      </c>
      <c r="I27" s="57">
        <f t="shared" si="0"/>
        <v>106.53428282186795</v>
      </c>
      <c r="J27" s="66">
        <v>17891.8</v>
      </c>
      <c r="K27" s="35">
        <v>17892</v>
      </c>
      <c r="L27" s="76">
        <v>15842.8</v>
      </c>
      <c r="M27" s="35">
        <v>15843</v>
      </c>
      <c r="N27" s="86">
        <f t="shared" si="1"/>
        <v>88.54782637856448</v>
      </c>
      <c r="O27" s="48">
        <f t="shared" si="2"/>
        <v>489963.5</v>
      </c>
      <c r="P27" s="94">
        <f t="shared" si="3"/>
        <v>1.5447095416029313</v>
      </c>
      <c r="Q27" s="15">
        <f t="shared" si="4"/>
        <v>518761</v>
      </c>
      <c r="R27" s="94">
        <f t="shared" si="5"/>
        <v>1.5116637707251197</v>
      </c>
      <c r="S27" s="104">
        <f t="shared" si="6"/>
        <v>105.87747862851009</v>
      </c>
      <c r="T27" s="115">
        <f t="shared" si="7"/>
        <v>28797.5</v>
      </c>
      <c r="U27" s="124" t="s">
        <v>73</v>
      </c>
      <c r="V27" s="126"/>
      <c r="W27" s="126"/>
      <c r="X27" s="127"/>
      <c r="Y27" s="1">
        <v>23</v>
      </c>
      <c r="AA27" s="23">
        <f t="shared" si="8"/>
        <v>0</v>
      </c>
    </row>
    <row r="28" spans="1:27" ht="17.25" customHeight="1">
      <c r="A28" s="5">
        <v>24</v>
      </c>
      <c r="B28" s="10" t="s">
        <v>4</v>
      </c>
      <c r="C28" s="16">
        <v>1997854.7</v>
      </c>
      <c r="D28" s="30">
        <f>C28*D42</f>
        <v>1993549.0944874347</v>
      </c>
      <c r="E28" s="43">
        <v>1993549</v>
      </c>
      <c r="F28" s="49">
        <v>2236016.4</v>
      </c>
      <c r="G28" s="30">
        <f>F28*G42</f>
        <v>2235321.4480726481</v>
      </c>
      <c r="H28" s="43">
        <v>2235321</v>
      </c>
      <c r="I28" s="58">
        <f t="shared" si="0"/>
        <v>111.92087192326849</v>
      </c>
      <c r="J28" s="67">
        <v>483967.2</v>
      </c>
      <c r="K28" s="43">
        <v>483967</v>
      </c>
      <c r="L28" s="77">
        <v>446433.5</v>
      </c>
      <c r="M28" s="43">
        <v>446433</v>
      </c>
      <c r="N28" s="87">
        <f t="shared" si="1"/>
        <v>92.244577731714045</v>
      </c>
      <c r="O28" s="49">
        <f t="shared" si="2"/>
        <v>2481821.9</v>
      </c>
      <c r="P28" s="95">
        <f t="shared" si="3"/>
        <v>7.8244480853963934</v>
      </c>
      <c r="Q28" s="16">
        <f t="shared" si="4"/>
        <v>2682449.9</v>
      </c>
      <c r="R28" s="95">
        <f t="shared" si="5"/>
        <v>7.8166291039905094</v>
      </c>
      <c r="S28" s="105">
        <f t="shared" si="6"/>
        <v>108.0838999768678</v>
      </c>
      <c r="T28" s="116">
        <f t="shared" si="7"/>
        <v>200628</v>
      </c>
      <c r="U28" s="124" t="s">
        <v>86</v>
      </c>
      <c r="V28" s="126"/>
      <c r="W28" s="126"/>
      <c r="X28" s="127"/>
      <c r="Y28" s="1">
        <v>24</v>
      </c>
      <c r="AA28" s="23">
        <f t="shared" si="8"/>
        <v>-2.3283064365386963E-10</v>
      </c>
    </row>
    <row r="29" spans="1:27" ht="17.25" customHeight="1">
      <c r="A29" s="5">
        <v>25</v>
      </c>
      <c r="B29" s="10" t="s">
        <v>55</v>
      </c>
      <c r="C29" s="16">
        <v>2848477.3</v>
      </c>
      <c r="D29" s="30">
        <f>C29*D42</f>
        <v>2842338.5054393657</v>
      </c>
      <c r="E29" s="43">
        <v>2842339</v>
      </c>
      <c r="F29" s="49">
        <v>2829785.8</v>
      </c>
      <c r="G29" s="30">
        <f>F29*G42</f>
        <v>2828906.3050661958</v>
      </c>
      <c r="H29" s="43">
        <v>2828906</v>
      </c>
      <c r="I29" s="58">
        <f t="shared" si="0"/>
        <v>99.343807303642549</v>
      </c>
      <c r="J29" s="67">
        <v>1138765.8999999999</v>
      </c>
      <c r="K29" s="43">
        <v>1138766</v>
      </c>
      <c r="L29" s="77">
        <v>1040581.5</v>
      </c>
      <c r="M29" s="43">
        <v>1040581</v>
      </c>
      <c r="N29" s="87">
        <f t="shared" si="1"/>
        <v>91.3779996397855</v>
      </c>
      <c r="O29" s="49">
        <f t="shared" si="2"/>
        <v>3987243.1999999997</v>
      </c>
      <c r="P29" s="95">
        <f t="shared" si="3"/>
        <v>12.570594780491618</v>
      </c>
      <c r="Q29" s="16">
        <f t="shared" si="4"/>
        <v>3870367.3</v>
      </c>
      <c r="R29" s="95">
        <f t="shared" si="5"/>
        <v>11.278207164395937</v>
      </c>
      <c r="S29" s="105">
        <f t="shared" si="6"/>
        <v>97.068754170801526</v>
      </c>
      <c r="T29" s="116">
        <f t="shared" si="7"/>
        <v>-116875.89999999991</v>
      </c>
      <c r="U29" s="124" t="s">
        <v>87</v>
      </c>
      <c r="V29" s="126"/>
      <c r="W29" s="126"/>
      <c r="X29" s="127"/>
      <c r="Y29" s="1">
        <v>25</v>
      </c>
      <c r="AA29" s="23">
        <f t="shared" si="8"/>
        <v>0</v>
      </c>
    </row>
    <row r="30" spans="1:27" ht="17.25" customHeight="1">
      <c r="A30" s="5">
        <v>26</v>
      </c>
      <c r="B30" s="10" t="s">
        <v>65</v>
      </c>
      <c r="C30" s="16">
        <v>728642.7</v>
      </c>
      <c r="D30" s="30">
        <f>C30*D42</f>
        <v>727072.39159578492</v>
      </c>
      <c r="E30" s="43">
        <v>727072</v>
      </c>
      <c r="F30" s="49">
        <v>878131.1</v>
      </c>
      <c r="G30" s="30">
        <f>F30*G42</f>
        <v>877858.17762768967</v>
      </c>
      <c r="H30" s="43">
        <v>877858</v>
      </c>
      <c r="I30" s="58">
        <f t="shared" si="0"/>
        <v>120.51600873789032</v>
      </c>
      <c r="J30" s="67">
        <v>235537.1</v>
      </c>
      <c r="K30" s="43">
        <v>235537</v>
      </c>
      <c r="L30" s="77">
        <v>235143.3</v>
      </c>
      <c r="M30" s="43">
        <v>235143</v>
      </c>
      <c r="N30" s="87">
        <f t="shared" si="1"/>
        <v>99.8328076553545</v>
      </c>
      <c r="O30" s="49">
        <f t="shared" si="2"/>
        <v>964179.79999999993</v>
      </c>
      <c r="P30" s="95">
        <f t="shared" si="3"/>
        <v>3.0397728338555949</v>
      </c>
      <c r="Q30" s="16">
        <f t="shared" si="4"/>
        <v>1113274.3999999999</v>
      </c>
      <c r="R30" s="95">
        <f t="shared" si="5"/>
        <v>3.2440691905439016</v>
      </c>
      <c r="S30" s="105">
        <f t="shared" si="6"/>
        <v>115.46336067194105</v>
      </c>
      <c r="T30" s="116">
        <f t="shared" si="7"/>
        <v>149094.59999999998</v>
      </c>
      <c r="U30" s="124" t="s">
        <v>88</v>
      </c>
      <c r="V30" s="126"/>
      <c r="W30" s="126"/>
      <c r="X30" s="127"/>
      <c r="Y30" s="1">
        <v>26</v>
      </c>
      <c r="AA30" s="23">
        <f t="shared" si="8"/>
        <v>0</v>
      </c>
    </row>
    <row r="31" spans="1:27" ht="17.25" customHeight="1">
      <c r="A31" s="5">
        <v>27</v>
      </c>
      <c r="B31" s="10" t="s">
        <v>66</v>
      </c>
      <c r="C31" s="16">
        <v>417932.9</v>
      </c>
      <c r="D31" s="30">
        <f>C31*D42</f>
        <v>417032.2067723482</v>
      </c>
      <c r="E31" s="43">
        <v>417032</v>
      </c>
      <c r="F31" s="49">
        <v>420939.3</v>
      </c>
      <c r="G31" s="30">
        <f>F31*G42</f>
        <v>420808.47243637696</v>
      </c>
      <c r="H31" s="43">
        <v>420809</v>
      </c>
      <c r="I31" s="58">
        <f t="shared" si="0"/>
        <v>100.71934992435388</v>
      </c>
      <c r="J31" s="67">
        <v>92954.5</v>
      </c>
      <c r="K31" s="43">
        <v>92955</v>
      </c>
      <c r="L31" s="77">
        <v>79302.100000000006</v>
      </c>
      <c r="M31" s="43">
        <v>79302</v>
      </c>
      <c r="N31" s="87">
        <f t="shared" si="1"/>
        <v>85.312814333894551</v>
      </c>
      <c r="O31" s="49">
        <f t="shared" si="2"/>
        <v>510887.4</v>
      </c>
      <c r="P31" s="95">
        <f t="shared" si="3"/>
        <v>1.6106763901080661</v>
      </c>
      <c r="Q31" s="16">
        <f t="shared" si="4"/>
        <v>500241.4</v>
      </c>
      <c r="R31" s="95">
        <f t="shared" si="5"/>
        <v>1.4576978627861634</v>
      </c>
      <c r="S31" s="105">
        <f t="shared" si="6"/>
        <v>97.916174875324785</v>
      </c>
      <c r="T31" s="116">
        <f t="shared" si="7"/>
        <v>-10646</v>
      </c>
      <c r="U31" s="124" t="s">
        <v>90</v>
      </c>
      <c r="V31" s="126"/>
      <c r="W31" s="126"/>
      <c r="X31" s="127"/>
      <c r="Y31" s="1">
        <v>27</v>
      </c>
      <c r="AA31" s="23">
        <f t="shared" si="8"/>
        <v>0</v>
      </c>
    </row>
    <row r="32" spans="1:27" ht="17.25" customHeight="1">
      <c r="A32" s="5">
        <v>28</v>
      </c>
      <c r="B32" s="10" t="s">
        <v>49</v>
      </c>
      <c r="C32" s="16">
        <v>138866.29999999999</v>
      </c>
      <c r="D32" s="30">
        <f>C32*D42</f>
        <v>138567.02723167028</v>
      </c>
      <c r="E32" s="43">
        <v>138567</v>
      </c>
      <c r="F32" s="49">
        <v>238231.9</v>
      </c>
      <c r="G32" s="30">
        <f>F32*G42</f>
        <v>238157.85773534499</v>
      </c>
      <c r="H32" s="43">
        <v>238158</v>
      </c>
      <c r="I32" s="58">
        <f t="shared" si="0"/>
        <v>171.55486968400541</v>
      </c>
      <c r="J32" s="67">
        <v>44056.5</v>
      </c>
      <c r="K32" s="43">
        <v>44057</v>
      </c>
      <c r="L32" s="77">
        <v>58475.1</v>
      </c>
      <c r="M32" s="43">
        <v>58475</v>
      </c>
      <c r="N32" s="87">
        <f t="shared" si="1"/>
        <v>132.72752034319566</v>
      </c>
      <c r="O32" s="49">
        <f t="shared" si="2"/>
        <v>182922.8</v>
      </c>
      <c r="P32" s="95">
        <f t="shared" si="3"/>
        <v>0.57670131456062468</v>
      </c>
      <c r="Q32" s="16">
        <f t="shared" si="4"/>
        <v>296707</v>
      </c>
      <c r="R32" s="95">
        <f t="shared" si="5"/>
        <v>0.86460089023758169</v>
      </c>
      <c r="S32" s="105">
        <f t="shared" si="6"/>
        <v>162.20339946687895</v>
      </c>
      <c r="T32" s="116">
        <f t="shared" si="7"/>
        <v>113784.20000000001</v>
      </c>
      <c r="U32" s="124" t="s">
        <v>92</v>
      </c>
      <c r="V32" s="126"/>
      <c r="W32" s="126"/>
      <c r="X32" s="127"/>
      <c r="Y32" s="1">
        <v>28</v>
      </c>
      <c r="AA32" s="23">
        <f t="shared" si="8"/>
        <v>0</v>
      </c>
    </row>
    <row r="33" spans="1:27" ht="17.25" customHeight="1">
      <c r="A33" s="5">
        <v>29</v>
      </c>
      <c r="B33" s="10" t="s">
        <v>64</v>
      </c>
      <c r="C33" s="16">
        <v>467389.6</v>
      </c>
      <c r="D33" s="30">
        <f>C33*D42</f>
        <v>466382.32192403398</v>
      </c>
      <c r="E33" s="43">
        <v>466382</v>
      </c>
      <c r="F33" s="49">
        <v>455437.2</v>
      </c>
      <c r="G33" s="30">
        <f>F33*G42</f>
        <v>455295.65051944711</v>
      </c>
      <c r="H33" s="43">
        <v>455296</v>
      </c>
      <c r="I33" s="58">
        <f t="shared" si="0"/>
        <v>97.44273300047756</v>
      </c>
      <c r="J33" s="67">
        <v>146695.20000000001</v>
      </c>
      <c r="K33" s="43">
        <v>146695</v>
      </c>
      <c r="L33" s="77">
        <v>176594.7</v>
      </c>
      <c r="M33" s="43">
        <v>176595</v>
      </c>
      <c r="N33" s="87">
        <f t="shared" si="1"/>
        <v>120.38205749063364</v>
      </c>
      <c r="O33" s="49">
        <f t="shared" si="2"/>
        <v>614084.80000000005</v>
      </c>
      <c r="P33" s="95">
        <f t="shared" si="3"/>
        <v>1.936027173275821</v>
      </c>
      <c r="Q33" s="16">
        <f t="shared" si="4"/>
        <v>632031.9</v>
      </c>
      <c r="R33" s="95">
        <f t="shared" si="5"/>
        <v>1.8417339105533412</v>
      </c>
      <c r="S33" s="105">
        <f t="shared" si="6"/>
        <v>102.92257681675234</v>
      </c>
      <c r="T33" s="116">
        <f t="shared" si="7"/>
        <v>17947.099999999977</v>
      </c>
      <c r="U33" s="124" t="s">
        <v>93</v>
      </c>
      <c r="V33" s="126"/>
      <c r="W33" s="126"/>
      <c r="X33" s="127"/>
      <c r="Y33" s="1">
        <v>29</v>
      </c>
      <c r="AA33" s="23">
        <f t="shared" si="8"/>
        <v>5.8207660913467407E-11</v>
      </c>
    </row>
    <row r="34" spans="1:27" ht="17.25" customHeight="1">
      <c r="A34" s="5">
        <v>30</v>
      </c>
      <c r="B34" s="10" t="s">
        <v>68</v>
      </c>
      <c r="C34" s="16">
        <v>477580.2</v>
      </c>
      <c r="D34" s="30">
        <f>C34*D42</f>
        <v>476550.96001482394</v>
      </c>
      <c r="E34" s="43">
        <v>476551</v>
      </c>
      <c r="F34" s="49">
        <v>541595.30000000005</v>
      </c>
      <c r="G34" s="30">
        <f>F34*G42</f>
        <v>541426.97265786619</v>
      </c>
      <c r="H34" s="43">
        <v>541427</v>
      </c>
      <c r="I34" s="58">
        <f t="shared" si="0"/>
        <v>113.40405234555368</v>
      </c>
      <c r="J34" s="67">
        <v>200401</v>
      </c>
      <c r="K34" s="43">
        <v>200401</v>
      </c>
      <c r="L34" s="77">
        <v>197649.6</v>
      </c>
      <c r="M34" s="43">
        <v>197650</v>
      </c>
      <c r="N34" s="87">
        <f t="shared" si="1"/>
        <v>98.627052759217776</v>
      </c>
      <c r="O34" s="49">
        <f t="shared" si="2"/>
        <v>677981.2</v>
      </c>
      <c r="P34" s="95">
        <f t="shared" si="3"/>
        <v>2.1374735641887717</v>
      </c>
      <c r="Q34" s="16">
        <f t="shared" si="4"/>
        <v>739244.9</v>
      </c>
      <c r="R34" s="95">
        <f t="shared" si="5"/>
        <v>2.1541513973165181</v>
      </c>
      <c r="S34" s="105">
        <f t="shared" si="6"/>
        <v>109.03619451394819</v>
      </c>
      <c r="T34" s="116">
        <f t="shared" si="7"/>
        <v>61263.70000000007</v>
      </c>
      <c r="U34" s="124" t="s">
        <v>38</v>
      </c>
      <c r="V34" s="126"/>
      <c r="W34" s="126"/>
      <c r="X34" s="127"/>
      <c r="Y34" s="1">
        <v>30</v>
      </c>
      <c r="AA34" s="23">
        <f t="shared" si="8"/>
        <v>-5.8207660913467407E-11</v>
      </c>
    </row>
    <row r="35" spans="1:27" ht="17.25" customHeight="1">
      <c r="A35" s="5">
        <v>31</v>
      </c>
      <c r="B35" s="10" t="s">
        <v>70</v>
      </c>
      <c r="C35" s="16">
        <v>231529.5</v>
      </c>
      <c r="D35" s="30">
        <f>C35*D42</f>
        <v>231030.52743131347</v>
      </c>
      <c r="E35" s="43">
        <v>231031</v>
      </c>
      <c r="F35" s="49">
        <v>213442.4</v>
      </c>
      <c r="G35" s="30">
        <f>F35*G42</f>
        <v>213376.06229010725</v>
      </c>
      <c r="H35" s="43">
        <v>213376</v>
      </c>
      <c r="I35" s="58">
        <f t="shared" si="0"/>
        <v>92.187993322665136</v>
      </c>
      <c r="J35" s="67">
        <v>132794.20000000001</v>
      </c>
      <c r="K35" s="43">
        <v>132794</v>
      </c>
      <c r="L35" s="77">
        <v>113844.1</v>
      </c>
      <c r="M35" s="43">
        <v>113844</v>
      </c>
      <c r="N35" s="87">
        <f t="shared" si="1"/>
        <v>85.729723135498375</v>
      </c>
      <c r="O35" s="49">
        <f t="shared" si="2"/>
        <v>364323.7</v>
      </c>
      <c r="P35" s="95">
        <f t="shared" si="3"/>
        <v>1.1486045299743426</v>
      </c>
      <c r="Q35" s="16">
        <f t="shared" si="4"/>
        <v>327286.5</v>
      </c>
      <c r="R35" s="95">
        <f t="shared" si="5"/>
        <v>0.95370921232981443</v>
      </c>
      <c r="S35" s="105">
        <f t="shared" si="6"/>
        <v>89.833985546369888</v>
      </c>
      <c r="T35" s="116">
        <f t="shared" si="7"/>
        <v>-37037.200000000012</v>
      </c>
      <c r="U35" s="124" t="s">
        <v>75</v>
      </c>
      <c r="V35" s="126"/>
      <c r="W35" s="126"/>
      <c r="X35" s="127"/>
      <c r="Y35" s="1">
        <v>31</v>
      </c>
      <c r="AA35" s="23">
        <f t="shared" si="8"/>
        <v>0</v>
      </c>
    </row>
    <row r="36" spans="1:27" ht="17.25" customHeight="1">
      <c r="A36" s="5">
        <v>32</v>
      </c>
      <c r="B36" s="10" t="s">
        <v>62</v>
      </c>
      <c r="C36" s="16">
        <v>152805.9</v>
      </c>
      <c r="D36" s="30">
        <f>C36*D42</f>
        <v>152476.58579842543</v>
      </c>
      <c r="E36" s="43">
        <v>152477</v>
      </c>
      <c r="F36" s="49">
        <v>165856.5</v>
      </c>
      <c r="G36" s="30">
        <f>F36*G42</f>
        <v>165804.95194590752</v>
      </c>
      <c r="H36" s="43">
        <v>165805</v>
      </c>
      <c r="I36" s="58">
        <f t="shared" si="0"/>
        <v>108.54063881041243</v>
      </c>
      <c r="J36" s="67">
        <v>141501.70000000001</v>
      </c>
      <c r="K36" s="43">
        <v>141502</v>
      </c>
      <c r="L36" s="77">
        <v>125441</v>
      </c>
      <c r="M36" s="43">
        <v>125441</v>
      </c>
      <c r="N36" s="87">
        <f t="shared" si="1"/>
        <v>88.64981834140508</v>
      </c>
      <c r="O36" s="49">
        <f t="shared" si="2"/>
        <v>294307.59999999998</v>
      </c>
      <c r="P36" s="95">
        <f t="shared" si="3"/>
        <v>0.92786454069794744</v>
      </c>
      <c r="Q36" s="16">
        <f t="shared" si="4"/>
        <v>291297.5</v>
      </c>
      <c r="R36" s="95">
        <f t="shared" si="5"/>
        <v>0.84883766754401457</v>
      </c>
      <c r="S36" s="105">
        <f t="shared" si="6"/>
        <v>98.977226548006243</v>
      </c>
      <c r="T36" s="116">
        <f t="shared" si="7"/>
        <v>-3010.0999999999767</v>
      </c>
      <c r="U36" s="124" t="s">
        <v>78</v>
      </c>
      <c r="V36" s="126"/>
      <c r="W36" s="126"/>
      <c r="X36" s="127"/>
      <c r="Y36" s="1">
        <v>32</v>
      </c>
      <c r="AA36" s="23">
        <f t="shared" si="8"/>
        <v>-2.9103830456733704E-11</v>
      </c>
    </row>
    <row r="37" spans="1:27" ht="17.25" customHeight="1">
      <c r="A37" s="5">
        <v>33</v>
      </c>
      <c r="B37" s="10" t="s">
        <v>35</v>
      </c>
      <c r="C37" s="16">
        <v>1396600.6</v>
      </c>
      <c r="D37" s="30">
        <f>C37*D42</f>
        <v>1393590.7658803256</v>
      </c>
      <c r="E37" s="43">
        <v>1393591</v>
      </c>
      <c r="F37" s="49">
        <v>1495525.8</v>
      </c>
      <c r="G37" s="30">
        <f>F37*G42</f>
        <v>1495060.9918988098</v>
      </c>
      <c r="H37" s="43">
        <v>1495061</v>
      </c>
      <c r="I37" s="58">
        <f t="shared" si="0"/>
        <v>107.0832849420228</v>
      </c>
      <c r="J37" s="67">
        <v>586861.6</v>
      </c>
      <c r="K37" s="43">
        <v>586861</v>
      </c>
      <c r="L37" s="77">
        <v>569111</v>
      </c>
      <c r="M37" s="43">
        <v>569111</v>
      </c>
      <c r="N37" s="87">
        <f t="shared" si="1"/>
        <v>96.975334559289621</v>
      </c>
      <c r="O37" s="49">
        <f t="shared" si="2"/>
        <v>1983462.2000000002</v>
      </c>
      <c r="P37" s="95">
        <f t="shared" si="3"/>
        <v>6.2532678163755904</v>
      </c>
      <c r="Q37" s="16">
        <f t="shared" si="4"/>
        <v>2064636.8</v>
      </c>
      <c r="R37" s="95">
        <f t="shared" si="5"/>
        <v>6.0163286181224978</v>
      </c>
      <c r="S37" s="105">
        <f t="shared" si="6"/>
        <v>104.09257106084502</v>
      </c>
      <c r="T37" s="116">
        <f t="shared" si="7"/>
        <v>81174.59999999986</v>
      </c>
      <c r="U37" s="124" t="s">
        <v>94</v>
      </c>
      <c r="V37" s="126"/>
      <c r="W37" s="126"/>
      <c r="X37" s="127"/>
      <c r="Y37" s="1">
        <v>33</v>
      </c>
      <c r="AA37" s="23">
        <f t="shared" si="8"/>
        <v>2.3283064365386963E-10</v>
      </c>
    </row>
    <row r="38" spans="1:27" ht="17.25" customHeight="1">
      <c r="A38" s="5">
        <v>34</v>
      </c>
      <c r="B38" s="11" t="s">
        <v>25</v>
      </c>
      <c r="C38" s="17">
        <v>250524.79999999999</v>
      </c>
      <c r="D38" s="26">
        <f>C38*D42</f>
        <v>249984.89038599539</v>
      </c>
      <c r="E38" s="36">
        <v>249985</v>
      </c>
      <c r="F38" s="50">
        <v>225322.9</v>
      </c>
      <c r="G38" s="26">
        <f>F38*G42</f>
        <v>225252.86984117312</v>
      </c>
      <c r="H38" s="36">
        <v>225253</v>
      </c>
      <c r="I38" s="59">
        <f t="shared" si="0"/>
        <v>89.940357202161223</v>
      </c>
      <c r="J38" s="68">
        <v>59456.1</v>
      </c>
      <c r="K38" s="36">
        <v>59456</v>
      </c>
      <c r="L38" s="78">
        <v>51468.9</v>
      </c>
      <c r="M38" s="36">
        <v>51469</v>
      </c>
      <c r="N38" s="88">
        <f t="shared" si="1"/>
        <v>86.566222809770579</v>
      </c>
      <c r="O38" s="50">
        <f t="shared" si="2"/>
        <v>309980.89999999997</v>
      </c>
      <c r="P38" s="96">
        <f t="shared" si="3"/>
        <v>0.97727780527460517</v>
      </c>
      <c r="Q38" s="17">
        <f t="shared" si="4"/>
        <v>276791.8</v>
      </c>
      <c r="R38" s="96">
        <f t="shared" si="5"/>
        <v>0.80656821945711643</v>
      </c>
      <c r="S38" s="106">
        <f t="shared" si="6"/>
        <v>89.293179031353233</v>
      </c>
      <c r="T38" s="117">
        <f t="shared" si="7"/>
        <v>-33189.099999999977</v>
      </c>
      <c r="U38" s="124" t="s">
        <v>114</v>
      </c>
      <c r="V38" s="126"/>
      <c r="W38" s="126"/>
      <c r="X38" s="127"/>
      <c r="Y38" s="1">
        <v>34</v>
      </c>
      <c r="AA38" s="23">
        <f t="shared" si="8"/>
        <v>0</v>
      </c>
    </row>
    <row r="39" spans="1:27" ht="17.25" customHeight="1">
      <c r="B39" s="8" t="s">
        <v>23</v>
      </c>
      <c r="C39" s="21">
        <f>+SUM(C5:C38)</f>
        <v>24107861.300000001</v>
      </c>
      <c r="D39" s="33">
        <v>24055906.100000001</v>
      </c>
      <c r="E39" s="45">
        <f>SUM(E5:E38)</f>
        <v>24055906</v>
      </c>
      <c r="F39" s="21">
        <f>+SUM(F5:F38)</f>
        <v>26627488.599999998</v>
      </c>
      <c r="G39" s="56">
        <v>26619212.800000001</v>
      </c>
      <c r="H39" s="45">
        <f>SUM(H5:H38)</f>
        <v>26619213</v>
      </c>
      <c r="I39" s="63">
        <f>ROUND(F39/C39*100,2)</f>
        <v>110.45</v>
      </c>
      <c r="J39" s="72">
        <f>+SUM(J5:J38)</f>
        <v>7610949.7000000002</v>
      </c>
      <c r="K39" s="45">
        <f>SUM(K5:K38)</f>
        <v>7610950</v>
      </c>
      <c r="L39" s="82">
        <f>+SUM(L5:L38)</f>
        <v>7689732.5999999987</v>
      </c>
      <c r="M39" s="45">
        <f>SUM(M5:M38)</f>
        <v>7689733</v>
      </c>
      <c r="N39" s="92">
        <f>ROUND(L39/J39*100,2)</f>
        <v>101.04</v>
      </c>
      <c r="O39" s="21">
        <f>+SUM(O5:O38)</f>
        <v>31718810.999999993</v>
      </c>
      <c r="P39" s="100">
        <f>ROUND(O39/$O$39*100,2)</f>
        <v>100</v>
      </c>
      <c r="Q39" s="74">
        <f>+SUM(Q5:Q38)</f>
        <v>34317221.199999988</v>
      </c>
      <c r="R39" s="100">
        <f>ROUND(Q39/$Q$39*100,2)</f>
        <v>100</v>
      </c>
      <c r="S39" s="110">
        <f>ROUND(Q39/O39*100,2)</f>
        <v>108.19</v>
      </c>
      <c r="T39" s="121">
        <f>+SUM(T5:T38)</f>
        <v>2598410.2000000007</v>
      </c>
      <c r="U39" s="124"/>
      <c r="AA39" s="23">
        <f t="shared" si="8"/>
        <v>-5.1222741603851318E-9</v>
      </c>
    </row>
    <row r="40" spans="1:27" ht="17.25" customHeight="1">
      <c r="B40" s="12" t="s">
        <v>26</v>
      </c>
      <c r="C40" s="22">
        <f t="shared" ref="C40:H40" si="9">+SUM(C8:C26)</f>
        <v>13514629.9</v>
      </c>
      <c r="D40" s="32">
        <f t="shared" si="9"/>
        <v>13485504.325954141</v>
      </c>
      <c r="E40" s="46">
        <f t="shared" si="9"/>
        <v>13485504</v>
      </c>
      <c r="F40" s="22">
        <f t="shared" si="9"/>
        <v>15195990.200000001</v>
      </c>
      <c r="G40" s="55">
        <f t="shared" si="9"/>
        <v>15191267.299632408</v>
      </c>
      <c r="H40" s="46">
        <f t="shared" si="9"/>
        <v>15191267</v>
      </c>
      <c r="I40" s="64">
        <f>ROUND(F40/C40*100,2)</f>
        <v>112.44</v>
      </c>
      <c r="J40" s="73">
        <f>+SUM(J8:J26)</f>
        <v>3841220.7</v>
      </c>
      <c r="K40" s="46">
        <f>+SUM(K8:K26)</f>
        <v>3841221</v>
      </c>
      <c r="L40" s="83">
        <f>+SUM(L8:L26)</f>
        <v>4082055.2000000007</v>
      </c>
      <c r="M40" s="46">
        <f>+SUM(M8:M26)</f>
        <v>4082056</v>
      </c>
      <c r="N40" s="93">
        <f>ROUND(L40/J40*100,2)</f>
        <v>106.27</v>
      </c>
      <c r="O40" s="22">
        <f>+SUM(O8:O26)</f>
        <v>17355850.599999998</v>
      </c>
      <c r="P40" s="101">
        <f>ROUND(O40/$O$39*100,2)</f>
        <v>54.72</v>
      </c>
      <c r="Q40" s="73">
        <f>+SUM(Q8:Q26)</f>
        <v>19278045.400000002</v>
      </c>
      <c r="R40" s="101">
        <f>ROUND(Q40/$Q$39*100,2)</f>
        <v>56.18</v>
      </c>
      <c r="S40" s="111">
        <f>ROUND(Q40/O40*100,2)</f>
        <v>111.08</v>
      </c>
      <c r="T40" s="122">
        <f>+SUM(T8:T26)</f>
        <v>1922194.8000000003</v>
      </c>
      <c r="U40" s="124"/>
      <c r="AA40" s="23">
        <f t="shared" si="8"/>
        <v>2.3283064365386963E-9</v>
      </c>
    </row>
    <row r="41" spans="1:27" ht="17.25" customHeight="1">
      <c r="B41" s="8" t="s">
        <v>29</v>
      </c>
      <c r="C41" s="21">
        <f t="shared" ref="C41:H41" si="10">+SUM(C27:C38)+SUM(C5:C7)</f>
        <v>10593231.4</v>
      </c>
      <c r="D41" s="33">
        <f t="shared" si="10"/>
        <v>10570401.774045859</v>
      </c>
      <c r="E41" s="47">
        <f t="shared" si="10"/>
        <v>10570402</v>
      </c>
      <c r="F41" s="21">
        <f t="shared" si="10"/>
        <v>11431498.400000002</v>
      </c>
      <c r="G41" s="56">
        <f t="shared" si="10"/>
        <v>11427945.5003676</v>
      </c>
      <c r="H41" s="47">
        <f t="shared" si="10"/>
        <v>11427946</v>
      </c>
      <c r="I41" s="63">
        <f>ROUND(F41/C41*100,2)</f>
        <v>107.91</v>
      </c>
      <c r="J41" s="74">
        <f>+SUM(J27:J38)+SUM(J5:J7)</f>
        <v>3769729.0000000009</v>
      </c>
      <c r="K41" s="47">
        <f>+SUM(K27:K38)+SUM(K5:K7)</f>
        <v>3769729</v>
      </c>
      <c r="L41" s="84">
        <f>+SUM(L27:L38)+SUM(L5:L7)</f>
        <v>3607677.4</v>
      </c>
      <c r="M41" s="47">
        <f>+SUM(M27:M38)+SUM(M5:M7)</f>
        <v>3607677</v>
      </c>
      <c r="N41" s="92">
        <f>ROUND(L41/J41*100,2)</f>
        <v>95.7</v>
      </c>
      <c r="O41" s="21">
        <f>+SUM(O27:O38)+SUM(O5:O7)</f>
        <v>14362960.399999999</v>
      </c>
      <c r="P41" s="100">
        <f>ROUND(O41/$O$39*100,2)</f>
        <v>45.28</v>
      </c>
      <c r="Q41" s="74">
        <f>+SUM(Q27:Q38)+SUM(Q5:Q7)</f>
        <v>15039175.800000003</v>
      </c>
      <c r="R41" s="100">
        <f>ROUND(Q41/$Q$39*100,2)</f>
        <v>43.82</v>
      </c>
      <c r="S41" s="110">
        <f>ROUND(Q41/O41*100,2)</f>
        <v>104.71</v>
      </c>
      <c r="T41" s="121">
        <f>+SUM(T27:T38)+SUM(T5:T7)</f>
        <v>676215.39999999991</v>
      </c>
      <c r="U41" s="124"/>
      <c r="AA41" s="23">
        <f t="shared" si="8"/>
        <v>0</v>
      </c>
    </row>
    <row r="42" spans="1:27">
      <c r="C42" s="1" t="s">
        <v>91</v>
      </c>
      <c r="D42" s="1">
        <f>D39/C39</f>
        <v>0.99784488556021356</v>
      </c>
      <c r="F42" s="1" t="s">
        <v>91</v>
      </c>
      <c r="G42" s="1">
        <f>G39/F39</f>
        <v>0.99968920088092739</v>
      </c>
      <c r="I42" s="5"/>
      <c r="J42" s="1" t="s">
        <v>91</v>
      </c>
      <c r="N42" s="5"/>
      <c r="R42" s="5"/>
      <c r="S42" s="5"/>
    </row>
    <row r="43" spans="1:27">
      <c r="D43" s="23">
        <f>SUM(D5:D38)</f>
        <v>24055906.100000001</v>
      </c>
      <c r="E43" s="23"/>
      <c r="G43" s="23">
        <f>SUM(G5:G38)</f>
        <v>26619212.800000001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-1.6763806343078613E-8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U44"/>
  <sheetViews>
    <sheetView topLeftCell="B1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3" t="s">
        <v>110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 t="s">
        <v>7</v>
      </c>
      <c r="L2" s="5"/>
      <c r="M2" s="5"/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89</v>
      </c>
      <c r="D4" s="151" t="s">
        <v>111</v>
      </c>
      <c r="E4" s="153" t="s">
        <v>101</v>
      </c>
      <c r="F4" s="141" t="s">
        <v>89</v>
      </c>
      <c r="G4" s="151" t="s">
        <v>111</v>
      </c>
      <c r="H4" s="153" t="s">
        <v>101</v>
      </c>
      <c r="I4" s="151" t="s">
        <v>112</v>
      </c>
      <c r="J4" s="157" t="s">
        <v>18</v>
      </c>
      <c r="K4" s="157" t="s">
        <v>96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1" t="s">
        <v>22</v>
      </c>
      <c r="C5" s="142">
        <v>86272</v>
      </c>
      <c r="D5" s="152">
        <v>89989</v>
      </c>
      <c r="E5" s="155">
        <f t="shared" ref="E5:E41" si="0">D5/C5*100</f>
        <v>104.30846624629081</v>
      </c>
      <c r="F5" s="142">
        <v>49875</v>
      </c>
      <c r="G5" s="152">
        <v>47543</v>
      </c>
      <c r="H5" s="155">
        <f t="shared" ref="H5:H41" si="1">G5/F5*100</f>
        <v>95.324310776942355</v>
      </c>
      <c r="I5" s="142">
        <f t="shared" ref="I5:I41" si="2">C5+F5</f>
        <v>136147</v>
      </c>
      <c r="J5" s="177">
        <f t="shared" ref="J5:J38" si="3">+I5/$I$39*100</f>
        <v>0.42993532417616703</v>
      </c>
      <c r="K5" s="152">
        <f t="shared" ref="K5:K41" si="4">D5+G5</f>
        <v>137532</v>
      </c>
      <c r="L5" s="177">
        <f t="shared" ref="L5:L38" si="5">+K5/$K$39*100</f>
        <v>0.4008633783153816</v>
      </c>
      <c r="M5" s="155">
        <f t="shared" ref="M5:M38" si="6">+K5/I5*100</f>
        <v>101.01728278992559</v>
      </c>
      <c r="N5" s="115">
        <f t="shared" ref="N5:N38" si="7">+K5-I5</f>
        <v>1385</v>
      </c>
      <c r="O5" s="124" t="s">
        <v>8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2" t="s">
        <v>33</v>
      </c>
      <c r="C6" s="148">
        <v>13248</v>
      </c>
      <c r="D6" s="16">
        <v>17567</v>
      </c>
      <c r="E6" s="105">
        <f t="shared" si="0"/>
        <v>132.60114734299518</v>
      </c>
      <c r="F6" s="148">
        <v>5450</v>
      </c>
      <c r="G6" s="16">
        <v>5401</v>
      </c>
      <c r="H6" s="105">
        <f t="shared" si="1"/>
        <v>99.100917431192656</v>
      </c>
      <c r="I6" s="148">
        <f t="shared" si="2"/>
        <v>18698</v>
      </c>
      <c r="J6" s="95">
        <f t="shared" si="3"/>
        <v>5.904596275677005E-2</v>
      </c>
      <c r="K6" s="16">
        <f t="shared" si="4"/>
        <v>22968</v>
      </c>
      <c r="L6" s="95">
        <f t="shared" si="5"/>
        <v>6.6944638870573295E-2</v>
      </c>
      <c r="M6" s="105">
        <f t="shared" si="6"/>
        <v>122.83666702321104</v>
      </c>
      <c r="N6" s="116">
        <f t="shared" si="7"/>
        <v>4270</v>
      </c>
      <c r="O6" s="124" t="s">
        <v>77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3" t="s">
        <v>27</v>
      </c>
      <c r="C7" s="168">
        <v>911252</v>
      </c>
      <c r="D7" s="171">
        <v>1120358</v>
      </c>
      <c r="E7" s="174">
        <f t="shared" si="0"/>
        <v>122.94711012979944</v>
      </c>
      <c r="F7" s="168">
        <v>433521</v>
      </c>
      <c r="G7" s="171">
        <v>444846</v>
      </c>
      <c r="H7" s="174">
        <f t="shared" si="1"/>
        <v>102.61233019853711</v>
      </c>
      <c r="I7" s="168">
        <f t="shared" si="2"/>
        <v>1344773</v>
      </c>
      <c r="J7" s="178">
        <f t="shared" si="3"/>
        <v>4.2466261885928933</v>
      </c>
      <c r="K7" s="171">
        <f t="shared" si="4"/>
        <v>1565204</v>
      </c>
      <c r="L7" s="178">
        <f t="shared" si="5"/>
        <v>4.5620871011309996</v>
      </c>
      <c r="M7" s="174">
        <f t="shared" si="6"/>
        <v>116.3916884113527</v>
      </c>
      <c r="N7" s="117">
        <f t="shared" si="7"/>
        <v>220431</v>
      </c>
      <c r="O7" s="124" t="s">
        <v>69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65" t="s">
        <v>34</v>
      </c>
      <c r="C8" s="169">
        <v>1417320</v>
      </c>
      <c r="D8" s="172">
        <v>1522259</v>
      </c>
      <c r="E8" s="175">
        <f t="shared" si="0"/>
        <v>107.40404425253296</v>
      </c>
      <c r="F8" s="169">
        <v>526241</v>
      </c>
      <c r="G8" s="172">
        <v>505514</v>
      </c>
      <c r="H8" s="175">
        <f t="shared" si="1"/>
        <v>96.06131031219536</v>
      </c>
      <c r="I8" s="169">
        <f t="shared" si="2"/>
        <v>1943561</v>
      </c>
      <c r="J8" s="179">
        <f t="shared" si="3"/>
        <v>6.1375243566964777</v>
      </c>
      <c r="K8" s="172">
        <f t="shared" si="4"/>
        <v>2027773</v>
      </c>
      <c r="L8" s="179">
        <f t="shared" si="5"/>
        <v>5.9103331241944881</v>
      </c>
      <c r="M8" s="175">
        <f t="shared" si="6"/>
        <v>104.33287146634451</v>
      </c>
      <c r="N8" s="118">
        <f t="shared" si="7"/>
        <v>84212</v>
      </c>
      <c r="O8" s="124" t="s">
        <v>74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66" t="s">
        <v>36</v>
      </c>
      <c r="C9" s="146">
        <v>363119</v>
      </c>
      <c r="D9" s="19">
        <v>422747</v>
      </c>
      <c r="E9" s="108">
        <f t="shared" si="0"/>
        <v>116.42106306747925</v>
      </c>
      <c r="F9" s="146">
        <v>103294</v>
      </c>
      <c r="G9" s="19">
        <v>115971</v>
      </c>
      <c r="H9" s="108">
        <f t="shared" si="1"/>
        <v>112.27273607373129</v>
      </c>
      <c r="I9" s="146">
        <f t="shared" si="2"/>
        <v>466413</v>
      </c>
      <c r="J9" s="98">
        <f t="shared" si="3"/>
        <v>1.4728743516565079</v>
      </c>
      <c r="K9" s="19">
        <f t="shared" si="4"/>
        <v>538718</v>
      </c>
      <c r="L9" s="98">
        <f t="shared" si="5"/>
        <v>1.5701968810117337</v>
      </c>
      <c r="M9" s="108">
        <f t="shared" si="6"/>
        <v>115.50235520879563</v>
      </c>
      <c r="N9" s="119">
        <f t="shared" si="7"/>
        <v>72305</v>
      </c>
      <c r="O9" s="124" t="s">
        <v>50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66" t="s">
        <v>37</v>
      </c>
      <c r="C10" s="146">
        <v>63510</v>
      </c>
      <c r="D10" s="19">
        <v>76291</v>
      </c>
      <c r="E10" s="108">
        <f t="shared" si="0"/>
        <v>120.12438985986458</v>
      </c>
      <c r="F10" s="146">
        <v>29629</v>
      </c>
      <c r="G10" s="19">
        <v>29881</v>
      </c>
      <c r="H10" s="108">
        <f t="shared" si="1"/>
        <v>100.85051807350906</v>
      </c>
      <c r="I10" s="146">
        <f t="shared" si="2"/>
        <v>93139</v>
      </c>
      <c r="J10" s="98">
        <f t="shared" si="3"/>
        <v>0.29412139935837017</v>
      </c>
      <c r="K10" s="19">
        <f t="shared" si="4"/>
        <v>106172</v>
      </c>
      <c r="L10" s="98">
        <f t="shared" si="5"/>
        <v>0.30945864673312901</v>
      </c>
      <c r="M10" s="108">
        <f t="shared" si="6"/>
        <v>113.99306412995631</v>
      </c>
      <c r="N10" s="119">
        <f t="shared" si="7"/>
        <v>13033</v>
      </c>
      <c r="O10" s="124" t="s">
        <v>46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66" t="s">
        <v>41</v>
      </c>
      <c r="C11" s="146">
        <v>184983</v>
      </c>
      <c r="D11" s="19">
        <v>180804</v>
      </c>
      <c r="E11" s="108">
        <f t="shared" si="0"/>
        <v>97.740873485671656</v>
      </c>
      <c r="F11" s="146">
        <v>55673</v>
      </c>
      <c r="G11" s="19">
        <v>44505</v>
      </c>
      <c r="H11" s="108">
        <f t="shared" si="1"/>
        <v>79.940006825570748</v>
      </c>
      <c r="I11" s="146">
        <f t="shared" si="2"/>
        <v>240656</v>
      </c>
      <c r="J11" s="98">
        <f t="shared" si="3"/>
        <v>0.75996177201803683</v>
      </c>
      <c r="K11" s="19">
        <f t="shared" si="4"/>
        <v>225309</v>
      </c>
      <c r="L11" s="98">
        <f t="shared" si="5"/>
        <v>0.65670627130311721</v>
      </c>
      <c r="M11" s="108">
        <f t="shared" si="6"/>
        <v>93.622847550029917</v>
      </c>
      <c r="N11" s="119">
        <f t="shared" si="7"/>
        <v>-15347</v>
      </c>
      <c r="O11" s="124" t="s">
        <v>79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66" t="s">
        <v>44</v>
      </c>
      <c r="C12" s="146">
        <v>117084</v>
      </c>
      <c r="D12" s="19">
        <v>156684</v>
      </c>
      <c r="E12" s="108">
        <f t="shared" si="0"/>
        <v>133.82187147688839</v>
      </c>
      <c r="F12" s="146">
        <v>34694</v>
      </c>
      <c r="G12" s="19">
        <v>37858</v>
      </c>
      <c r="H12" s="108">
        <f t="shared" si="1"/>
        <v>109.11973251859111</v>
      </c>
      <c r="I12" s="146">
        <f t="shared" si="2"/>
        <v>151778</v>
      </c>
      <c r="J12" s="98">
        <f t="shared" si="3"/>
        <v>0.47929608168237481</v>
      </c>
      <c r="K12" s="19">
        <f t="shared" si="4"/>
        <v>194542</v>
      </c>
      <c r="L12" s="98">
        <f t="shared" si="5"/>
        <v>0.56702995189651118</v>
      </c>
      <c r="M12" s="108">
        <f t="shared" si="6"/>
        <v>128.17536138307264</v>
      </c>
      <c r="N12" s="119">
        <f t="shared" si="7"/>
        <v>42764</v>
      </c>
      <c r="O12" s="124" t="s">
        <v>80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66" t="s">
        <v>43</v>
      </c>
      <c r="C13" s="146">
        <v>280685</v>
      </c>
      <c r="D13" s="19">
        <v>189317</v>
      </c>
      <c r="E13" s="108">
        <f t="shared" si="0"/>
        <v>67.44820706485919</v>
      </c>
      <c r="F13" s="146">
        <v>17761</v>
      </c>
      <c r="G13" s="19">
        <v>16715</v>
      </c>
      <c r="H13" s="108">
        <f t="shared" si="1"/>
        <v>94.110691965542486</v>
      </c>
      <c r="I13" s="146">
        <f t="shared" si="2"/>
        <v>298446</v>
      </c>
      <c r="J13" s="98">
        <f t="shared" si="3"/>
        <v>0.94245541774023911</v>
      </c>
      <c r="K13" s="19">
        <f t="shared" si="4"/>
        <v>206032</v>
      </c>
      <c r="L13" s="98">
        <f t="shared" si="5"/>
        <v>0.600519759481973</v>
      </c>
      <c r="M13" s="108">
        <f t="shared" si="6"/>
        <v>69.034934292970917</v>
      </c>
      <c r="N13" s="119">
        <f t="shared" si="7"/>
        <v>-92414</v>
      </c>
      <c r="O13" s="124" t="s">
        <v>15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66" t="s">
        <v>5</v>
      </c>
      <c r="C14" s="146">
        <v>915871</v>
      </c>
      <c r="D14" s="19">
        <v>843607</v>
      </c>
      <c r="E14" s="108">
        <f t="shared" si="0"/>
        <v>92.109805856938365</v>
      </c>
      <c r="F14" s="146">
        <v>342611</v>
      </c>
      <c r="G14" s="19">
        <v>274409</v>
      </c>
      <c r="H14" s="108">
        <f t="shared" si="1"/>
        <v>80.093458762269748</v>
      </c>
      <c r="I14" s="146">
        <f t="shared" si="2"/>
        <v>1258482</v>
      </c>
      <c r="J14" s="98">
        <f t="shared" si="3"/>
        <v>3.9741299230968807</v>
      </c>
      <c r="K14" s="19">
        <f t="shared" si="4"/>
        <v>1118016</v>
      </c>
      <c r="L14" s="98">
        <f t="shared" si="5"/>
        <v>3.2586719510415736</v>
      </c>
      <c r="M14" s="108">
        <f t="shared" si="6"/>
        <v>88.838457761016841</v>
      </c>
      <c r="N14" s="119">
        <f t="shared" si="7"/>
        <v>-140466</v>
      </c>
      <c r="O14" s="124" t="s">
        <v>108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66" t="s">
        <v>45</v>
      </c>
      <c r="C15" s="146">
        <v>959001</v>
      </c>
      <c r="D15" s="19">
        <v>1257466</v>
      </c>
      <c r="E15" s="108">
        <f t="shared" si="0"/>
        <v>131.12249100887277</v>
      </c>
      <c r="F15" s="146">
        <v>250136</v>
      </c>
      <c r="G15" s="19">
        <v>301317</v>
      </c>
      <c r="H15" s="108">
        <f t="shared" si="1"/>
        <v>120.46126906962613</v>
      </c>
      <c r="I15" s="146">
        <f t="shared" si="2"/>
        <v>1209137</v>
      </c>
      <c r="J15" s="98">
        <f t="shared" si="3"/>
        <v>3.8183045389791772</v>
      </c>
      <c r="K15" s="19">
        <f t="shared" si="4"/>
        <v>1558783</v>
      </c>
      <c r="L15" s="98">
        <f t="shared" si="5"/>
        <v>4.5433718657518654</v>
      </c>
      <c r="M15" s="108">
        <f t="shared" si="6"/>
        <v>128.91698790128828</v>
      </c>
      <c r="N15" s="119">
        <f t="shared" si="7"/>
        <v>349646</v>
      </c>
      <c r="O15" s="124" t="s">
        <v>109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66" t="s">
        <v>48</v>
      </c>
      <c r="C16" s="146">
        <v>109570</v>
      </c>
      <c r="D16" s="19">
        <v>102502</v>
      </c>
      <c r="E16" s="108">
        <f t="shared" si="0"/>
        <v>93.549329195947792</v>
      </c>
      <c r="F16" s="146">
        <v>31414</v>
      </c>
      <c r="G16" s="19">
        <v>25762</v>
      </c>
      <c r="H16" s="108">
        <f t="shared" si="1"/>
        <v>82.008021901063216</v>
      </c>
      <c r="I16" s="146">
        <f t="shared" si="2"/>
        <v>140984</v>
      </c>
      <c r="J16" s="98">
        <f t="shared" si="3"/>
        <v>0.44520996969197069</v>
      </c>
      <c r="K16" s="19">
        <f t="shared" si="4"/>
        <v>128264</v>
      </c>
      <c r="L16" s="98">
        <f t="shared" si="5"/>
        <v>0.37385001567812665</v>
      </c>
      <c r="M16" s="108">
        <f t="shared" si="6"/>
        <v>90.977699597117407</v>
      </c>
      <c r="N16" s="119">
        <f t="shared" si="7"/>
        <v>-12720</v>
      </c>
      <c r="O16" s="124" t="s">
        <v>76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v>493558</v>
      </c>
      <c r="D17" s="19">
        <v>703667</v>
      </c>
      <c r="E17" s="108">
        <f t="shared" si="0"/>
        <v>142.57027542862238</v>
      </c>
      <c r="F17" s="146">
        <v>207576</v>
      </c>
      <c r="G17" s="19">
        <v>263133</v>
      </c>
      <c r="H17" s="108">
        <f t="shared" si="1"/>
        <v>126.76465487339577</v>
      </c>
      <c r="I17" s="146">
        <f t="shared" si="2"/>
        <v>701134</v>
      </c>
      <c r="J17" s="98">
        <f t="shared" si="3"/>
        <v>2.2140941304687778</v>
      </c>
      <c r="K17" s="19">
        <f t="shared" si="4"/>
        <v>966800</v>
      </c>
      <c r="L17" s="98">
        <f t="shared" si="5"/>
        <v>2.8179239315600078</v>
      </c>
      <c r="M17" s="108">
        <f t="shared" si="6"/>
        <v>137.89090245231296</v>
      </c>
      <c r="N17" s="119">
        <f t="shared" si="7"/>
        <v>265666</v>
      </c>
      <c r="O17" s="124" t="s">
        <v>81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66" t="s">
        <v>53</v>
      </c>
      <c r="C18" s="146">
        <v>875390</v>
      </c>
      <c r="D18" s="19">
        <v>703374</v>
      </c>
      <c r="E18" s="108">
        <f t="shared" si="0"/>
        <v>80.349786952101354</v>
      </c>
      <c r="F18" s="146">
        <v>348766</v>
      </c>
      <c r="G18" s="19">
        <v>176087</v>
      </c>
      <c r="H18" s="108">
        <f t="shared" si="1"/>
        <v>50.488579735409985</v>
      </c>
      <c r="I18" s="146">
        <f t="shared" si="2"/>
        <v>1224156</v>
      </c>
      <c r="J18" s="98">
        <f t="shared" si="3"/>
        <v>3.8657326764614712</v>
      </c>
      <c r="K18" s="19">
        <f t="shared" si="4"/>
        <v>879461</v>
      </c>
      <c r="L18" s="98">
        <f t="shared" si="5"/>
        <v>2.5633576735350596</v>
      </c>
      <c r="M18" s="108">
        <f t="shared" si="6"/>
        <v>71.842232525919897</v>
      </c>
      <c r="N18" s="119">
        <f t="shared" si="7"/>
        <v>-344695</v>
      </c>
      <c r="O18" s="124" t="s">
        <v>106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66" t="s">
        <v>54</v>
      </c>
      <c r="C19" s="146">
        <v>266408</v>
      </c>
      <c r="D19" s="19">
        <v>295312</v>
      </c>
      <c r="E19" s="108">
        <f t="shared" si="0"/>
        <v>110.84952403831716</v>
      </c>
      <c r="F19" s="146">
        <v>74058</v>
      </c>
      <c r="G19" s="19">
        <v>84279</v>
      </c>
      <c r="H19" s="108">
        <f t="shared" si="1"/>
        <v>113.80134489184152</v>
      </c>
      <c r="I19" s="146">
        <f t="shared" si="2"/>
        <v>340466</v>
      </c>
      <c r="J19" s="98">
        <f t="shared" si="3"/>
        <v>1.0751493612122405</v>
      </c>
      <c r="K19" s="19">
        <f t="shared" si="4"/>
        <v>379591</v>
      </c>
      <c r="L19" s="98">
        <f t="shared" si="5"/>
        <v>1.1063907355241982</v>
      </c>
      <c r="M19" s="108">
        <f t="shared" si="6"/>
        <v>111.49160268573073</v>
      </c>
      <c r="N19" s="119">
        <f t="shared" si="7"/>
        <v>39125</v>
      </c>
      <c r="O19" s="124" t="s">
        <v>82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66" t="s">
        <v>56</v>
      </c>
      <c r="C20" s="146">
        <v>840526</v>
      </c>
      <c r="D20" s="19">
        <v>862604</v>
      </c>
      <c r="E20" s="108">
        <f t="shared" si="0"/>
        <v>102.62668852599444</v>
      </c>
      <c r="F20" s="146">
        <v>229348</v>
      </c>
      <c r="G20" s="19">
        <v>233898</v>
      </c>
      <c r="H20" s="108">
        <f t="shared" si="1"/>
        <v>101.9838847515566</v>
      </c>
      <c r="I20" s="146">
        <f t="shared" si="2"/>
        <v>1069874</v>
      </c>
      <c r="J20" s="98">
        <f t="shared" si="3"/>
        <v>3.3785292736355008</v>
      </c>
      <c r="K20" s="19">
        <f t="shared" si="4"/>
        <v>1096502</v>
      </c>
      <c r="L20" s="98">
        <f t="shared" si="5"/>
        <v>3.195965273896785</v>
      </c>
      <c r="M20" s="108">
        <f t="shared" si="6"/>
        <v>102.48889121522721</v>
      </c>
      <c r="N20" s="119">
        <f t="shared" si="7"/>
        <v>26628</v>
      </c>
      <c r="O20" s="124" t="s">
        <v>83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66" t="s">
        <v>0</v>
      </c>
      <c r="C21" s="146">
        <v>1265395</v>
      </c>
      <c r="D21" s="19">
        <v>1380625</v>
      </c>
      <c r="E21" s="108">
        <f t="shared" si="0"/>
        <v>109.10624745632786</v>
      </c>
      <c r="F21" s="146">
        <v>401497</v>
      </c>
      <c r="G21" s="19">
        <v>393602</v>
      </c>
      <c r="H21" s="108">
        <f t="shared" si="1"/>
        <v>98.033609217503496</v>
      </c>
      <c r="I21" s="146">
        <f t="shared" si="2"/>
        <v>1666892</v>
      </c>
      <c r="J21" s="98">
        <f t="shared" si="3"/>
        <v>5.263838001473844</v>
      </c>
      <c r="K21" s="19">
        <f t="shared" si="4"/>
        <v>1774227</v>
      </c>
      <c r="L21" s="98">
        <f t="shared" si="5"/>
        <v>5.1713247034752978</v>
      </c>
      <c r="M21" s="108">
        <f t="shared" si="6"/>
        <v>106.43922941618294</v>
      </c>
      <c r="N21" s="119">
        <f t="shared" si="7"/>
        <v>107335</v>
      </c>
      <c r="O21" s="124" t="s">
        <v>6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66" t="s">
        <v>57</v>
      </c>
      <c r="C22" s="146">
        <v>1852568</v>
      </c>
      <c r="D22" s="19">
        <v>1558547</v>
      </c>
      <c r="E22" s="108">
        <f t="shared" si="0"/>
        <v>84.129003631715534</v>
      </c>
      <c r="F22" s="146">
        <v>156067</v>
      </c>
      <c r="G22" s="19">
        <v>200768</v>
      </c>
      <c r="H22" s="108">
        <f t="shared" si="1"/>
        <v>128.64218572792453</v>
      </c>
      <c r="I22" s="146">
        <f t="shared" si="2"/>
        <v>2008635</v>
      </c>
      <c r="J22" s="98">
        <f t="shared" si="3"/>
        <v>6.3430199701542831</v>
      </c>
      <c r="K22" s="19">
        <f t="shared" si="4"/>
        <v>1759315</v>
      </c>
      <c r="L22" s="98">
        <f t="shared" si="5"/>
        <v>5.1278608209065943</v>
      </c>
      <c r="M22" s="108">
        <f t="shared" si="6"/>
        <v>87.587590577680857</v>
      </c>
      <c r="N22" s="119">
        <f t="shared" si="7"/>
        <v>-249320</v>
      </c>
      <c r="O22" s="124" t="s">
        <v>107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66" t="s">
        <v>21</v>
      </c>
      <c r="C23" s="146">
        <v>673017</v>
      </c>
      <c r="D23" s="19">
        <v>1436575</v>
      </c>
      <c r="E23" s="108">
        <f t="shared" si="0"/>
        <v>213.45300341596126</v>
      </c>
      <c r="F23" s="146">
        <v>111049</v>
      </c>
      <c r="G23" s="19">
        <v>372373</v>
      </c>
      <c r="H23" s="108">
        <f t="shared" si="1"/>
        <v>335.32314563841186</v>
      </c>
      <c r="I23" s="146">
        <f t="shared" si="2"/>
        <v>784066</v>
      </c>
      <c r="J23" s="98">
        <f t="shared" si="3"/>
        <v>2.4759830909642564</v>
      </c>
      <c r="K23" s="19">
        <f t="shared" si="4"/>
        <v>1808948</v>
      </c>
      <c r="L23" s="98">
        <f t="shared" si="5"/>
        <v>5.2725257138473447</v>
      </c>
      <c r="M23" s="108">
        <f t="shared" si="6"/>
        <v>230.71374093507436</v>
      </c>
      <c r="N23" s="119">
        <f t="shared" si="7"/>
        <v>1024882</v>
      </c>
      <c r="O23" s="124" t="s">
        <v>103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66" t="s">
        <v>17</v>
      </c>
      <c r="C24" s="146">
        <v>1582981</v>
      </c>
      <c r="D24" s="19">
        <v>1586717</v>
      </c>
      <c r="E24" s="108">
        <f t="shared" si="0"/>
        <v>100.23601041326459</v>
      </c>
      <c r="F24" s="146">
        <v>560046</v>
      </c>
      <c r="G24" s="19">
        <v>492015</v>
      </c>
      <c r="H24" s="108">
        <f t="shared" si="1"/>
        <v>87.852604964592189</v>
      </c>
      <c r="I24" s="146">
        <f t="shared" si="2"/>
        <v>2143027</v>
      </c>
      <c r="J24" s="98">
        <f t="shared" si="3"/>
        <v>6.7674132222030501</v>
      </c>
      <c r="K24" s="19">
        <f t="shared" si="4"/>
        <v>2078732</v>
      </c>
      <c r="L24" s="98">
        <f t="shared" si="5"/>
        <v>6.0588628983239534</v>
      </c>
      <c r="M24" s="108">
        <f t="shared" si="6"/>
        <v>96.999804482164706</v>
      </c>
      <c r="N24" s="119">
        <f t="shared" si="7"/>
        <v>-64295</v>
      </c>
      <c r="O24" s="124" t="s">
        <v>40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66" t="s">
        <v>59</v>
      </c>
      <c r="C25" s="146">
        <v>385933</v>
      </c>
      <c r="D25" s="19">
        <v>715108</v>
      </c>
      <c r="E25" s="108">
        <f t="shared" si="0"/>
        <v>185.29330220530505</v>
      </c>
      <c r="F25" s="146">
        <v>109603</v>
      </c>
      <c r="G25" s="19">
        <v>184474</v>
      </c>
      <c r="H25" s="108">
        <f t="shared" si="1"/>
        <v>168.31108637537292</v>
      </c>
      <c r="I25" s="146">
        <f t="shared" si="2"/>
        <v>495536</v>
      </c>
      <c r="J25" s="98">
        <f t="shared" si="3"/>
        <v>1.5648411702127929</v>
      </c>
      <c r="K25" s="19">
        <f t="shared" si="4"/>
        <v>899582</v>
      </c>
      <c r="L25" s="98">
        <f t="shared" si="5"/>
        <v>2.6220041851475124</v>
      </c>
      <c r="M25" s="108">
        <f t="shared" si="6"/>
        <v>181.53716379839204</v>
      </c>
      <c r="N25" s="119">
        <f t="shared" si="7"/>
        <v>404046</v>
      </c>
      <c r="O25" s="124" t="s">
        <v>84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67" t="s">
        <v>42</v>
      </c>
      <c r="C26" s="147">
        <v>838585</v>
      </c>
      <c r="D26" s="20">
        <v>1197061</v>
      </c>
      <c r="E26" s="109">
        <f t="shared" si="0"/>
        <v>142.747723844333</v>
      </c>
      <c r="F26" s="147">
        <v>251758</v>
      </c>
      <c r="G26" s="20">
        <v>329495</v>
      </c>
      <c r="H26" s="109">
        <f t="shared" si="1"/>
        <v>130.87766823695773</v>
      </c>
      <c r="I26" s="147">
        <f t="shared" si="2"/>
        <v>1090343</v>
      </c>
      <c r="J26" s="99">
        <f t="shared" si="3"/>
        <v>3.4431678345333685</v>
      </c>
      <c r="K26" s="20">
        <f t="shared" si="4"/>
        <v>1526556</v>
      </c>
      <c r="L26" s="99">
        <f t="shared" si="5"/>
        <v>4.4494400964692993</v>
      </c>
      <c r="M26" s="109">
        <f t="shared" si="6"/>
        <v>140.00695194081126</v>
      </c>
      <c r="N26" s="120">
        <f t="shared" si="7"/>
        <v>436213</v>
      </c>
      <c r="O26" s="124" t="s">
        <v>105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1" t="s">
        <v>61</v>
      </c>
      <c r="C27" s="143">
        <v>471054</v>
      </c>
      <c r="D27" s="15">
        <v>502762</v>
      </c>
      <c r="E27" s="104">
        <f t="shared" si="0"/>
        <v>106.731287707991</v>
      </c>
      <c r="F27" s="143">
        <v>17892</v>
      </c>
      <c r="G27" s="15">
        <v>15843</v>
      </c>
      <c r="H27" s="104">
        <f t="shared" si="1"/>
        <v>88.547954393024824</v>
      </c>
      <c r="I27" s="143">
        <f t="shared" si="2"/>
        <v>488946</v>
      </c>
      <c r="J27" s="94">
        <f t="shared" si="3"/>
        <v>1.5440307683213008</v>
      </c>
      <c r="K27" s="15">
        <f t="shared" si="4"/>
        <v>518605</v>
      </c>
      <c r="L27" s="94">
        <f t="shared" si="5"/>
        <v>1.5115736869328484</v>
      </c>
      <c r="M27" s="104">
        <f t="shared" si="6"/>
        <v>106.06590502836714</v>
      </c>
      <c r="N27" s="115">
        <f t="shared" si="7"/>
        <v>29659</v>
      </c>
      <c r="O27" s="124" t="s">
        <v>73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2" t="s">
        <v>4</v>
      </c>
      <c r="C28" s="148">
        <v>1993549</v>
      </c>
      <c r="D28" s="16">
        <v>2235321</v>
      </c>
      <c r="E28" s="105">
        <f t="shared" si="0"/>
        <v>112.12771795426147</v>
      </c>
      <c r="F28" s="148">
        <v>483967</v>
      </c>
      <c r="G28" s="16">
        <v>446433</v>
      </c>
      <c r="H28" s="105">
        <f t="shared" si="1"/>
        <v>92.244512539078087</v>
      </c>
      <c r="I28" s="148">
        <f t="shared" si="2"/>
        <v>2477516</v>
      </c>
      <c r="J28" s="95">
        <f t="shared" si="3"/>
        <v>7.8236879594235686</v>
      </c>
      <c r="K28" s="16">
        <f t="shared" si="4"/>
        <v>2681754</v>
      </c>
      <c r="L28" s="95">
        <f t="shared" si="5"/>
        <v>7.8164861141464383</v>
      </c>
      <c r="M28" s="105">
        <f t="shared" si="6"/>
        <v>108.24366018221477</v>
      </c>
      <c r="N28" s="116">
        <f t="shared" si="7"/>
        <v>204238</v>
      </c>
      <c r="O28" s="124" t="s">
        <v>86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2" t="s">
        <v>55</v>
      </c>
      <c r="C29" s="148">
        <v>2842339</v>
      </c>
      <c r="D29" s="16">
        <v>2828906</v>
      </c>
      <c r="E29" s="105">
        <f t="shared" si="0"/>
        <v>99.527396274687845</v>
      </c>
      <c r="F29" s="148">
        <v>1138766</v>
      </c>
      <c r="G29" s="16">
        <v>1040581</v>
      </c>
      <c r="H29" s="105">
        <f t="shared" si="1"/>
        <v>91.37794770830881</v>
      </c>
      <c r="I29" s="148">
        <f t="shared" si="2"/>
        <v>3981105</v>
      </c>
      <c r="J29" s="95">
        <f t="shared" si="3"/>
        <v>12.571835359973848</v>
      </c>
      <c r="K29" s="16">
        <f t="shared" si="4"/>
        <v>3869487</v>
      </c>
      <c r="L29" s="95">
        <f t="shared" si="5"/>
        <v>11.278361626148468</v>
      </c>
      <c r="M29" s="105">
        <f t="shared" si="6"/>
        <v>97.196306050707022</v>
      </c>
      <c r="N29" s="116">
        <f t="shared" si="7"/>
        <v>-111618</v>
      </c>
      <c r="O29" s="124" t="s">
        <v>87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2" t="s">
        <v>65</v>
      </c>
      <c r="C30" s="148">
        <v>727072</v>
      </c>
      <c r="D30" s="16">
        <v>877858</v>
      </c>
      <c r="E30" s="105">
        <f t="shared" si="0"/>
        <v>120.73879890849875</v>
      </c>
      <c r="F30" s="148">
        <v>235537</v>
      </c>
      <c r="G30" s="16">
        <v>235143</v>
      </c>
      <c r="H30" s="105">
        <f t="shared" si="1"/>
        <v>99.832722672021802</v>
      </c>
      <c r="I30" s="148">
        <f t="shared" si="2"/>
        <v>962609</v>
      </c>
      <c r="J30" s="95">
        <f t="shared" si="3"/>
        <v>3.0397997199343063</v>
      </c>
      <c r="K30" s="16">
        <f t="shared" si="4"/>
        <v>1113001</v>
      </c>
      <c r="L30" s="95">
        <f t="shared" si="5"/>
        <v>3.2440547721868227</v>
      </c>
      <c r="M30" s="105">
        <f t="shared" si="6"/>
        <v>115.62337356081234</v>
      </c>
      <c r="N30" s="116">
        <f t="shared" si="7"/>
        <v>150392</v>
      </c>
      <c r="O30" s="124" t="s">
        <v>88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2" t="s">
        <v>66</v>
      </c>
      <c r="C31" s="148">
        <v>417032</v>
      </c>
      <c r="D31" s="16">
        <v>420809</v>
      </c>
      <c r="E31" s="105">
        <f t="shared" si="0"/>
        <v>100.9056858946076</v>
      </c>
      <c r="F31" s="148">
        <v>92955</v>
      </c>
      <c r="G31" s="16">
        <v>79302</v>
      </c>
      <c r="H31" s="105">
        <f t="shared" si="1"/>
        <v>85.312247861868656</v>
      </c>
      <c r="I31" s="148">
        <f t="shared" si="2"/>
        <v>509987</v>
      </c>
      <c r="J31" s="95">
        <f t="shared" si="3"/>
        <v>1.6104756342088398</v>
      </c>
      <c r="K31" s="16">
        <f t="shared" si="4"/>
        <v>500111</v>
      </c>
      <c r="L31" s="95">
        <f t="shared" si="5"/>
        <v>1.4576693787095645</v>
      </c>
      <c r="M31" s="105">
        <f t="shared" si="6"/>
        <v>98.06348004949146</v>
      </c>
      <c r="N31" s="116">
        <f t="shared" si="7"/>
        <v>-9876</v>
      </c>
      <c r="O31" s="124" t="s">
        <v>90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2" t="s">
        <v>49</v>
      </c>
      <c r="C32" s="148">
        <v>138567</v>
      </c>
      <c r="D32" s="16">
        <v>238158</v>
      </c>
      <c r="E32" s="105">
        <f t="shared" si="0"/>
        <v>171.87209075753967</v>
      </c>
      <c r="F32" s="148">
        <v>44057</v>
      </c>
      <c r="G32" s="16">
        <v>58475</v>
      </c>
      <c r="H32" s="105">
        <f t="shared" si="1"/>
        <v>132.72578704859615</v>
      </c>
      <c r="I32" s="148">
        <f t="shared" si="2"/>
        <v>182624</v>
      </c>
      <c r="J32" s="95">
        <f t="shared" si="3"/>
        <v>0.5767039203386658</v>
      </c>
      <c r="K32" s="16">
        <f t="shared" si="4"/>
        <v>296633</v>
      </c>
      <c r="L32" s="95">
        <f t="shared" si="5"/>
        <v>0.86459374181882476</v>
      </c>
      <c r="M32" s="105">
        <f t="shared" si="6"/>
        <v>162.42826791659365</v>
      </c>
      <c r="N32" s="116">
        <f t="shared" si="7"/>
        <v>114009</v>
      </c>
      <c r="O32" s="124" t="s">
        <v>92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2" t="s">
        <v>64</v>
      </c>
      <c r="C33" s="148">
        <v>466382</v>
      </c>
      <c r="D33" s="16">
        <v>455296</v>
      </c>
      <c r="E33" s="105">
        <f t="shared" si="0"/>
        <v>97.622978588367474</v>
      </c>
      <c r="F33" s="148">
        <v>146695</v>
      </c>
      <c r="G33" s="16">
        <v>176595</v>
      </c>
      <c r="H33" s="105">
        <f t="shared" si="1"/>
        <v>120.38242612222638</v>
      </c>
      <c r="I33" s="148">
        <f t="shared" si="2"/>
        <v>613077</v>
      </c>
      <c r="J33" s="95">
        <f t="shared" si="3"/>
        <v>1.9360210562109479</v>
      </c>
      <c r="K33" s="16">
        <f t="shared" si="4"/>
        <v>631891</v>
      </c>
      <c r="L33" s="95">
        <f t="shared" si="5"/>
        <v>1.8417674503903441</v>
      </c>
      <c r="M33" s="105">
        <f t="shared" si="6"/>
        <v>103.06878255096832</v>
      </c>
      <c r="N33" s="116">
        <f t="shared" si="7"/>
        <v>18814</v>
      </c>
      <c r="O33" s="124" t="s">
        <v>93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2" t="s">
        <v>68</v>
      </c>
      <c r="C34" s="148">
        <v>476551</v>
      </c>
      <c r="D34" s="16">
        <v>541427</v>
      </c>
      <c r="E34" s="105">
        <f t="shared" si="0"/>
        <v>113.61365310323555</v>
      </c>
      <c r="F34" s="148">
        <v>200401</v>
      </c>
      <c r="G34" s="16">
        <v>197650</v>
      </c>
      <c r="H34" s="105">
        <f t="shared" si="1"/>
        <v>98.627252359020162</v>
      </c>
      <c r="I34" s="148">
        <f t="shared" si="2"/>
        <v>676952</v>
      </c>
      <c r="J34" s="95">
        <f t="shared" si="3"/>
        <v>2.1377303765173279</v>
      </c>
      <c r="K34" s="16">
        <f t="shared" si="4"/>
        <v>739077</v>
      </c>
      <c r="L34" s="95">
        <f t="shared" si="5"/>
        <v>2.1541815945030782</v>
      </c>
      <c r="M34" s="105">
        <f t="shared" si="6"/>
        <v>109.17716470296268</v>
      </c>
      <c r="N34" s="116">
        <f t="shared" si="7"/>
        <v>62125</v>
      </c>
      <c r="O34" s="124" t="s">
        <v>38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2" t="s">
        <v>70</v>
      </c>
      <c r="C35" s="148">
        <v>231031</v>
      </c>
      <c r="D35" s="16">
        <v>213376</v>
      </c>
      <c r="E35" s="105">
        <f t="shared" si="0"/>
        <v>92.358168384329375</v>
      </c>
      <c r="F35" s="148">
        <v>132794</v>
      </c>
      <c r="G35" s="16">
        <v>113844</v>
      </c>
      <c r="H35" s="105">
        <f t="shared" si="1"/>
        <v>85.729776947753663</v>
      </c>
      <c r="I35" s="148">
        <f t="shared" si="2"/>
        <v>363825</v>
      </c>
      <c r="J35" s="95">
        <f t="shared" si="3"/>
        <v>1.1489141833341461</v>
      </c>
      <c r="K35" s="16">
        <f t="shared" si="4"/>
        <v>327220</v>
      </c>
      <c r="L35" s="95">
        <f t="shared" si="5"/>
        <v>0.95374541672017554</v>
      </c>
      <c r="M35" s="105">
        <f t="shared" si="6"/>
        <v>89.938844224558508</v>
      </c>
      <c r="N35" s="116">
        <f t="shared" si="7"/>
        <v>-36605</v>
      </c>
      <c r="O35" s="124" t="s">
        <v>75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2" t="s">
        <v>62</v>
      </c>
      <c r="C36" s="148">
        <v>152477</v>
      </c>
      <c r="D36" s="16">
        <v>165805</v>
      </c>
      <c r="E36" s="105">
        <f t="shared" si="0"/>
        <v>108.74099044446048</v>
      </c>
      <c r="F36" s="148">
        <v>141502</v>
      </c>
      <c r="G36" s="16">
        <v>125441</v>
      </c>
      <c r="H36" s="105">
        <f t="shared" si="1"/>
        <v>88.649630393916695</v>
      </c>
      <c r="I36" s="148">
        <f t="shared" si="2"/>
        <v>293979</v>
      </c>
      <c r="J36" s="95">
        <f t="shared" si="3"/>
        <v>0.92834918629118091</v>
      </c>
      <c r="K36" s="16">
        <f t="shared" si="4"/>
        <v>291246</v>
      </c>
      <c r="L36" s="95">
        <f t="shared" si="5"/>
        <v>0.84889229765321272</v>
      </c>
      <c r="M36" s="105">
        <f t="shared" si="6"/>
        <v>99.070341759105247</v>
      </c>
      <c r="N36" s="116">
        <f t="shared" si="7"/>
        <v>-2733</v>
      </c>
      <c r="O36" s="124" t="s">
        <v>78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2" t="s">
        <v>35</v>
      </c>
      <c r="C37" s="148">
        <v>1393591</v>
      </c>
      <c r="D37" s="16">
        <v>1495061</v>
      </c>
      <c r="E37" s="105">
        <f t="shared" si="0"/>
        <v>107.28118938770415</v>
      </c>
      <c r="F37" s="148">
        <v>586861</v>
      </c>
      <c r="G37" s="16">
        <v>569111</v>
      </c>
      <c r="H37" s="105">
        <f t="shared" si="1"/>
        <v>96.975433705766775</v>
      </c>
      <c r="I37" s="148">
        <f t="shared" si="2"/>
        <v>1980452</v>
      </c>
      <c r="J37" s="95">
        <f t="shared" si="3"/>
        <v>6.2540215549027032</v>
      </c>
      <c r="K37" s="16">
        <f t="shared" si="4"/>
        <v>2064172</v>
      </c>
      <c r="L37" s="95">
        <f t="shared" si="5"/>
        <v>6.0164249872321935</v>
      </c>
      <c r="M37" s="105">
        <f t="shared" si="6"/>
        <v>104.22731780421843</v>
      </c>
      <c r="N37" s="116">
        <f t="shared" si="7"/>
        <v>83720</v>
      </c>
      <c r="O37" s="124" t="s">
        <v>94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3" t="s">
        <v>25</v>
      </c>
      <c r="C38" s="168">
        <v>249985</v>
      </c>
      <c r="D38" s="171">
        <v>225253</v>
      </c>
      <c r="E38" s="174">
        <f t="shared" si="0"/>
        <v>90.106606396383782</v>
      </c>
      <c r="F38" s="168">
        <v>59456</v>
      </c>
      <c r="G38" s="171">
        <v>51469</v>
      </c>
      <c r="H38" s="174">
        <f t="shared" si="1"/>
        <v>86.566536598493002</v>
      </c>
      <c r="I38" s="168">
        <f t="shared" si="2"/>
        <v>309441</v>
      </c>
      <c r="J38" s="178">
        <f t="shared" si="3"/>
        <v>0.97717626277771308</v>
      </c>
      <c r="K38" s="171">
        <f t="shared" si="4"/>
        <v>276722</v>
      </c>
      <c r="L38" s="178">
        <f t="shared" si="5"/>
        <v>0.80655931546250359</v>
      </c>
      <c r="M38" s="174">
        <f t="shared" si="6"/>
        <v>89.426417313801338</v>
      </c>
      <c r="N38" s="117">
        <f t="shared" si="7"/>
        <v>-32719</v>
      </c>
      <c r="O38" s="124" t="s">
        <v>114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24055906</v>
      </c>
      <c r="D39" s="72">
        <f>SUM(D5:D38)</f>
        <v>26619213</v>
      </c>
      <c r="E39" s="156">
        <f t="shared" si="0"/>
        <v>110.65562444415937</v>
      </c>
      <c r="F39" s="154">
        <f>SUM(F5:F38)</f>
        <v>7610950</v>
      </c>
      <c r="G39" s="72">
        <f>SUM(G5:G38)</f>
        <v>7689733</v>
      </c>
      <c r="H39" s="156">
        <f t="shared" si="1"/>
        <v>101.03512702093693</v>
      </c>
      <c r="I39" s="154">
        <f t="shared" si="2"/>
        <v>31666856</v>
      </c>
      <c r="J39" s="180">
        <f>ROUND(I39/$I$39*100,2)</f>
        <v>100</v>
      </c>
      <c r="K39" s="72">
        <f t="shared" si="4"/>
        <v>34308946</v>
      </c>
      <c r="L39" s="180">
        <f>ROUND(K39/$K$39*100,2)</f>
        <v>100</v>
      </c>
      <c r="M39" s="156">
        <f>ROUND(K39/I39*100,2)</f>
        <v>108.34</v>
      </c>
      <c r="N39" s="182">
        <f>+SUM(N5:N38)</f>
        <v>2642090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+SUM(C8:C26)</f>
        <v>13485504</v>
      </c>
      <c r="D40" s="173">
        <f>+SUM(D8:D26)</f>
        <v>15191267</v>
      </c>
      <c r="E40" s="176">
        <f t="shared" si="0"/>
        <v>112.6488635500757</v>
      </c>
      <c r="F40" s="170">
        <f>+SUM(F8:F26)</f>
        <v>3841221</v>
      </c>
      <c r="G40" s="173">
        <f>+SUM(G8:G26)</f>
        <v>4082056</v>
      </c>
      <c r="H40" s="176">
        <f t="shared" si="1"/>
        <v>106.26975120671264</v>
      </c>
      <c r="I40" s="170">
        <f t="shared" si="2"/>
        <v>17326725</v>
      </c>
      <c r="J40" s="181">
        <f>ROUND(I40/$I$39*100,2)</f>
        <v>54.72</v>
      </c>
      <c r="K40" s="173">
        <f t="shared" si="4"/>
        <v>19273323</v>
      </c>
      <c r="L40" s="181">
        <f>ROUND(K40/$K$39*100,2)</f>
        <v>56.18</v>
      </c>
      <c r="M40" s="176">
        <f>ROUND(K40/I40*100,2)</f>
        <v>111.23</v>
      </c>
      <c r="N40" s="122">
        <f>+SUM(N8:N26)</f>
        <v>1946598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+SUM(C27:C38)+SUM(C5:C7)</f>
        <v>10570402</v>
      </c>
      <c r="D41" s="74">
        <f>+SUM(D27:D38)+SUM(D5:D7)</f>
        <v>11427946</v>
      </c>
      <c r="E41" s="110">
        <f t="shared" si="0"/>
        <v>108.11269051072986</v>
      </c>
      <c r="F41" s="149">
        <f>+SUM(F27:F38)+SUM(F5:F7)</f>
        <v>3769729</v>
      </c>
      <c r="G41" s="74">
        <f>+SUM(G27:G38)+SUM(G5:G7)</f>
        <v>3607677</v>
      </c>
      <c r="H41" s="110">
        <f t="shared" si="1"/>
        <v>95.701229451772264</v>
      </c>
      <c r="I41" s="149">
        <f t="shared" si="2"/>
        <v>14340131</v>
      </c>
      <c r="J41" s="100">
        <f>ROUND(I41/$I$39*100,2)</f>
        <v>45.28</v>
      </c>
      <c r="K41" s="74">
        <f t="shared" si="4"/>
        <v>15035623</v>
      </c>
      <c r="L41" s="100">
        <f>ROUND(K41/$K$39*100,2)</f>
        <v>43.82</v>
      </c>
      <c r="M41" s="110">
        <f>ROUND(K41/I41*100,2)</f>
        <v>104.85</v>
      </c>
      <c r="N41" s="182">
        <f>+SUM(N27:N38)+SUM(N5:N7)</f>
        <v>695492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○全法人（業種別）(R3)</vt:lpstr>
      <vt:lpstr>【調整作業用】全法人（業種別）(27)</vt:lpstr>
      <vt:lpstr>○全法人（業種別）(27)</vt:lpstr>
      <vt:lpstr>○全法人（業種別・調定額順）(27)</vt:lpstr>
      <vt:lpstr>【調整作業用】全法人（業種別）(26)</vt:lpstr>
      <vt:lpstr>○全法人（業種別）(26)</vt:lpstr>
      <vt:lpstr>○全法人（業種別・調定額順）(26)</vt:lpstr>
      <vt:lpstr>【調整作業用】全法人（業種別）(25)</vt:lpstr>
      <vt:lpstr>○全法人（業種別）(25)</vt:lpstr>
      <vt:lpstr>○全法人（業種別・調定額順）(25)</vt:lpstr>
      <vt:lpstr>'【調整作業用】全法人（業種別）(25)'!Print_Area</vt:lpstr>
      <vt:lpstr>'【調整作業用】全法人（業種別）(26)'!Print_Area</vt:lpstr>
      <vt:lpstr>'【調整作業用】全法人（業種別）(27)'!Print_Area</vt:lpstr>
      <vt:lpstr>'○全法人（業種別）(25)'!Print_Area</vt:lpstr>
      <vt:lpstr>'○全法人（業種別）(26)'!Print_Area</vt:lpstr>
      <vt:lpstr>'○全法人（業種別）(27)'!Print_Area</vt:lpstr>
      <vt:lpstr>'○全法人（業種別）(R3)'!Print_Area</vt:lpstr>
      <vt:lpstr>'○全法人（業種別・調定額順）(25)'!Print_Area</vt:lpstr>
      <vt:lpstr>'○全法人（業種別・調定額順）(26)'!Print_Area</vt:lpstr>
      <vt:lpstr>'○全法人（業種別・調定額順）(27)'!Print_Area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2022-06-16T06:10:25Z</cp:lastPrinted>
  <dcterms:created xsi:type="dcterms:W3CDTF">1999-05-27T07:34:12Z</dcterms:created>
  <dcterms:modified xsi:type="dcterms:W3CDTF">2022-07-15T06:35:37Z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2018-06-25T07:06:01Z</vt:filetime>
  </property>
</Properties>
</file>