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309512\Desktop\R4岡関係\05処遇改善関係\報酬改定関係\"/>
    </mc:Choice>
  </mc:AlternateContent>
  <bookViews>
    <workbookView xWindow="26190" yWindow="-16320" windowWidth="29040" windowHeight="15840" tabRatio="867" activeTab="5"/>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1"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29" i="70" l="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<sst xmlns="http://schemas.openxmlformats.org/spreadsheetml/2006/main" count="2948" uniqueCount="510">
  <si>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</si>
  <si>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</si>
  <si>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</si>
  <si>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</si>
  <si>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</si>
  <si>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</si>
  <si>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</si>
  <si>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</si>
  <si>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</si>
  <si>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</si>
  <si>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</si>
  <si>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</si>
  <si>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</si>
  <si>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</si>
  <si>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</si>
  <si>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</si>
  <si>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</si>
  <si>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</si>
  <si>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</si>
  <si>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</si>
  <si>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</si>
  <si>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</si>
  <si>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</si>
  <si>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</si>
  <si>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</si>
  <si>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</si>
  <si>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</si>
  <si>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</si>
  <si>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</si>
  <si>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</si>
  <si>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</si>
  <si>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</si>
  <si>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</si>
  <si>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</si>
  <si>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</si>
  <si>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</si>
  <si>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</si>
  <si>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</si>
  <si>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</si>
  <si>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</si>
  <si>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</si>
  <si>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</si>
  <si>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</si>
  <si>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</si>
  <si>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</si>
  <si>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</si>
  <si>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</si>
  <si>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</si>
  <si>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</si>
  <si>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</si>
  <si>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</si>
  <si>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</si>
  <si>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</si>
  <si>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</si>
  <si>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</si>
  <si>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</si>
  <si>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</si>
  <si>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</si>
  <si>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</si>
  <si>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</si>
  <si>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</si>
  <si>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</si>
  <si>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</si>
  <si>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</si>
  <si>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</si>
  <si>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</si>
  <si>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</si>
  <si>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</si>
  <si>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</si>
  <si>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</si>
  <si>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</si>
  <si>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</si>
  <si>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</si>
  <si>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</si>
  <si>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</si>
  <si>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</si>
  <si>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</si>
  <si>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</si>
  <si>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</si>
  <si>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</si>
  <si>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</si>
  <si>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</si>
  <si>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</si>
  <si>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</si>
  <si>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</si>
  <si>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</si>
  <si>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</si>
  <si>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</si>
  <si>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</si>
  <si>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</si>
  <si>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</si>
  <si>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</si>
  <si>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</si>
  <si>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</si>
  <si>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</si>
  <si>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</si>
  <si>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</si>
  <si>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</si>
  <si>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</si>
  <si>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</si>
  <si>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</si>
  <si>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</si>
  <si>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</si>
  <si>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</si>
  <si>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</si>
  <si>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</si>
  <si>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</si>
  <si>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</si>
  <si>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</si>
  <si>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</si>
  <si>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</si>
  <si>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</si>
  <si>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</si>
  <si>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</si>
  <si>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</si>
  <si>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</si>
  <si>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</si>
  <si>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</si>
  <si>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</si>
  <si>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</si>
  <si>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</si>
  <si>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</si>
  <si>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</si>
  <si>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</si>
  <si>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</si>
  <si>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</si>
  <si>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</si>
  <si>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</si>
  <si>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</si>
  <si>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</si>
  <si>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</si>
  <si>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</si>
  <si>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</si>
  <si>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</si>
  <si>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</si>
  <si>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</si>
  <si>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</si>
  <si>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</si>
  <si>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</si>
  <si>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</si>
  <si>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</si>
  <si>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</si>
  <si>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</si>
  <si>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</si>
  <si>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</si>
  <si>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</si>
  <si>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</si>
  <si>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</si>
  <si>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</si>
  <si>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</si>
  <si>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</si>
  <si>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</si>
  <si>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</si>
  <si>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</si>
  <si>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</si>
  <si>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</si>
  <si>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</si>
  <si>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</si>
  <si>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</si>
  <si>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</si>
  <si>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</si>
  <si>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</si>
  <si>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</si>
  <si>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</si>
  <si>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</si>
  <si>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</si>
  <si>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</si>
  <si>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</si>
  <si>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</si>
  <si>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</si>
  <si>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</si>
  <si>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</si>
  <si>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</si>
  <si>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</si>
  <si>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</si>
  <si>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</si>
  <si>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</si>
  <si>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</si>
  <si>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</si>
  <si>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</si>
  <si>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</si>
  <si>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</si>
  <si>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</si>
  <si>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</si>
  <si>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</si>
  <si>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</si>
  <si>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</si>
  <si>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</si>
  <si>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</si>
  <si>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</si>
  <si>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</si>
  <si>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</si>
  <si>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</si>
  <si>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</si>
  <si>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</si>
  <si>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</si>
  <si>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</si>
  <si>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</si>
  <si>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</si>
  <si>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</si>
  <si>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</si>
  <si>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</si>
  <si>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</si>
  <si>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</si>
  <si>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</si>
  <si>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</si>
  <si>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</si>
  <si>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</si>
  <si>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</si>
  <si>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</si>
  <si>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</si>
  <si>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</si>
  <si>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</si>
  <si>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</si>
  <si>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</si>
  <si>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</si>
  <si>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</si>
  <si>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</si>
  <si>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</si>
  <si>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</si>
  <si>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</si>
  <si>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</si>
  <si>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</si>
  <si>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</si>
  <si>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</si>
  <si>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</si>
  <si>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</si>
  <si>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</si>
  <si>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</si>
  <si>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</si>
  <si>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</si>
  <si>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</si>
  <si>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</si>
  <si>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</si>
  <si>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</si>
  <si>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</si>
  <si>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</si>
  <si>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</si>
  <si>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</si>
  <si>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</si>
  <si>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</si>
  <si>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</si>
  <si>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</si>
  <si>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</si>
  <si>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</si>
  <si>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</si>
  <si>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</si>
  <si>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</si>
  <si>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</si>
  <si>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</si>
  <si>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</si>
  <si>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</si>
  <si>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</si>
  <si>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</si>
  <si>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</si>
  <si>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</si>
  <si>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</si>
  <si>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</si>
  <si>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</si>
  <si>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</si>
  <si>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</si>
  <si>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</si>
  <si>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</si>
  <si>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</si>
  <si>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</si>
  <si>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</si>
  <si>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</si>
  <si>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</si>
  <si>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</si>
  <si>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</si>
  <si>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</si>
  <si>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</si>
  <si>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</si>
  <si>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</si>
  <si>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</si>
  <si>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</si>
  <si>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</si>
  <si>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</si>
  <si>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</si>
  <si>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</si>
  <si>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</si>
  <si>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</si>
  <si>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</si>
  <si>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</si>
  <si>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</si>
  <si>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</si>
  <si>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</si>
  <si>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</si>
  <si>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</si>
  <si>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</si>
  <si>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</si>
  <si>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</si>
  <si>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</si>
  <si>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</si>
  <si>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</si>
  <si>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</si>
  <si>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</si>
  <si>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</si>
  <si>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</si>
  <si>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</si>
  <si>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</si>
  <si>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</si>
  <si>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</si>
  <si>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</si>
  <si>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</si>
  <si>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</si>
  <si>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</si>
  <si>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</si>
  <si>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</si>
  <si>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</si>
  <si>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</si>
  <si>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</si>
  <si>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</si>
  <si>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</si>
  <si>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</si>
  <si>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</si>
  <si>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</si>
  <si>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</si>
  <si>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</si>
  <si>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</si>
  <si>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</si>
  <si>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</si>
  <si>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</si>
  <si>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</si>
  <si>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</si>
  <si>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</si>
  <si>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</si>
  <si>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</si>
  <si>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</si>
  <si>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</si>
  <si>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</si>
  <si>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</si>
  <si>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</si>
  <si>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</si>
  <si>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</si>
  <si>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</si>
  <si>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</si>
  <si>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</si>
  <si>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</si>
  <si>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</si>
  <si>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</si>
  <si>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</si>
  <si>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</si>
  <si>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</si>
  <si>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</si>
  <si>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</si>
  <si>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</si>
  <si>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</si>
  <si>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</si>
  <si>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</si>
  <si>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</si>
  <si>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</si>
  <si>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</si>
  <si>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</si>
  <si>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</si>
  <si>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</si>
  <si>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</si>
  <si>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</si>
  <si>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</si>
  <si>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</si>
  <si>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</si>
  <si>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</si>
  <si>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</si>
  <si>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</si>
  <si>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</si>
  <si>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</si>
  <si>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</si>
  <si>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</si>
  <si>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</si>
  <si>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</si>
  <si>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</si>
  <si>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</si>
  <si>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</si>
  <si>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</si>
  <si>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</si>
  <si>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</si>
  <si>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</si>
  <si>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</si>
  <si>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</si>
  <si>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</si>
  <si>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</si>
  <si>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</si>
  <si>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</si>
  <si>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</si>
  <si>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</si>
  <si>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</si>
  <si>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</si>
  <si>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</si>
  <si>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</si>
  <si>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</si>
  <si>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</si>
  <si>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</si>
  <si>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</si>
  <si>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</si>
  <si>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</si>
  <si>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</si>
  <si>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</si>
  <si>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</si>
  <si>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</si>
  <si>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</si>
  <si>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</si>
  <si>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</si>
  <si>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</si>
  <si>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</si>
  <si>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</si>
  <si>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</si>
  <si>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</si>
  <si>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</si>
  <si>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</si>
  <si>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(4)には、福祉・介護職員のみの賃金の総額を記載すること。</t>
    <rPh sb="6" eb="8">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</si>
  <si>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</si>
  <si>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(1)には、処遇改善加算の算定のみにより賃金改善を行った場合の福祉・介護職員の賃金総額（見込額）を記載すること。（すなわち、特定加算、処遇改善臨時特例交付金及びベースアップ等加算を取得し実施される賃金の改善見込額を除いた額を記載すること。）</t>
    <rPh sb="31" eb="33">
      <t>フクシ</t>
    </rPh>
    <rPh sb="71" eb="73">
      <t>リンジ</t>
    </rPh>
    <rPh sb="73" eb="75">
      <t>トクレイ</t>
    </rPh>
    <rPh sb="75" eb="77">
      <t>コウフ</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</si>
  <si>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</si>
  <si>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</si>
  <si>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</si>
  <si>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10）（13）には、前年度の特定加算・ベースアップ等加算の総額のうち、福祉・介護職員に支払われ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6" eb="38">
      <t>フクシ</t>
    </rPh>
    <rPh sb="39" eb="41">
      <t>カイゴ</t>
    </rPh>
    <rPh sb="41" eb="43">
      <t>ショクイン</t>
    </rPh>
    <rPh sb="44" eb="46">
      <t>シハラ</t>
    </rPh>
    <rPh sb="49" eb="51">
      <t>カサン</t>
    </rPh>
    <rPh sb="51" eb="52">
      <t>ガク</t>
    </rPh>
    <rPh sb="55" eb="57">
      <t>キサイ</t>
    </rPh>
    <rPh sb="77" eb="80">
      <t>ジギョウショ</t>
    </rPh>
    <rPh sb="81" eb="83">
      <t>ジュウジ</t>
    </rPh>
    <rPh sb="89" eb="91">
      <t>ショクイン</t>
    </rPh>
    <rPh sb="92" eb="94">
      <t>フクシ</t>
    </rPh>
    <rPh sb="104" eb="106">
      <t>ショクシュ</t>
    </rPh>
    <rPh sb="117" eb="120">
      <t>カサンガク</t>
    </rPh>
    <rPh sb="121" eb="123">
      <t>ソウガク</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</si>
  <si>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</si>
  <si>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</si>
  <si>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</si>
  <si>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</si>
  <si>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</si>
  <si>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</si>
  <si>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</si>
  <si>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</si>
  <si>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</si>
  <si>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</si>
  <si>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</si>
  <si>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</si>
  <si>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</si>
  <si>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</si>
  <si>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</si>
  <si>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</si>
  <si>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</si>
  <si>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</si>
  <si>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</si>
  <si>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</si>
  <si>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</si>
  <si>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</si>
  <si>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</si>
  <si>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</si>
  <si>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</si>
  <si>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</si>
  <si>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</si>
  <si>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</si>
  <si>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</si>
  <si>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</si>
  <si>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</si>
  <si>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</si>
  <si>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</si>
  <si>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</si>
  <si>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</si>
  <si>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</si>
  <si>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</si>
  <si>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</si>
  <si>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</si>
  <si>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</si>
  <si>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</si>
  <si>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</si>
  <si>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</si>
  <si>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</si>
  <si>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</si>
  <si>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</si>
  <si>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</si>
  <si>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</si>
  <si>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</si>
  <si>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</si>
  <si>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</si>
  <si>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</si>
  <si>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</si>
  <si>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</si>
  <si>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</si>
  <si>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</si>
  <si>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</si>
  <si>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</si>
  <si>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</si>
  <si>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</si>
  <si>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</si>
  <si>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</si>
  <si>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</si>
  <si>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</si>
  <si>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</si>
  <si>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</si>
  <si>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</si>
  <si>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</si>
  <si>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</si>
  <si>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</si>
  <si>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</si>
  <si>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</si>
  <si>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</si>
  <si>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</si>
  <si>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</si>
  <si>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</si>
  <si>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</si>
  <si>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滋賀県</t>
    <rPh sb="0" eb="3">
      <t>シガケン</t>
    </rPh>
    <phoneticPr fontId="7"/>
  </si>
  <si>
    <t>社会福祉法人　○○</t>
    <rPh sb="0" eb="6">
      <t>シャカイフクシホウジン</t>
    </rPh>
    <phoneticPr fontId="7"/>
  </si>
  <si>
    <t>シャカイフクシホウジン　○○</t>
    <phoneticPr fontId="7"/>
  </si>
  <si>
    <t>滋賀県大津市京町四丁目1番1号</t>
    <rPh sb="0" eb="3">
      <t>シガケン</t>
    </rPh>
    <rPh sb="3" eb="6">
      <t>オオツシ</t>
    </rPh>
    <rPh sb="6" eb="8">
      <t>キョウマチ</t>
    </rPh>
    <rPh sb="8" eb="11">
      <t>ヨンチョウメ</t>
    </rPh>
    <rPh sb="12" eb="13">
      <t>バン</t>
    </rPh>
    <rPh sb="14" eb="15">
      <t>ゴウ</t>
    </rPh>
    <phoneticPr fontId="7"/>
  </si>
  <si>
    <t>理事長</t>
    <rPh sb="0" eb="3">
      <t>リジチョウ</t>
    </rPh>
    <phoneticPr fontId="3"/>
  </si>
  <si>
    <t>○○　○○</t>
  </si>
  <si>
    <t>△△　△△</t>
  </si>
  <si>
    <t>077-528-3544</t>
  </si>
  <si>
    <t>077-528-4853</t>
  </si>
  <si>
    <t>ec0002@pref.shiga.lg.jp</t>
  </si>
  <si>
    <t>大津市</t>
    <rPh sb="0" eb="3">
      <t>オオツシ</t>
    </rPh>
    <phoneticPr fontId="7"/>
  </si>
  <si>
    <t>○○事業所</t>
    <rPh sb="2" eb="5">
      <t>ジギョウショ</t>
    </rPh>
    <phoneticPr fontId="7"/>
  </si>
  <si>
    <t>×</t>
  </si>
  <si>
    <t>（例）第〇条　職員には毎月処遇改善ベースアップ加算分を手当として支給する。</t>
    <rPh sb="1" eb="2">
      <t>レイ</t>
    </rPh>
    <rPh sb="3" eb="4">
      <t>ダイ</t>
    </rPh>
    <rPh sb="5" eb="6">
      <t>ジョウ</t>
    </rPh>
    <rPh sb="7" eb="9">
      <t>ショクイン</t>
    </rPh>
    <rPh sb="11" eb="13">
      <t>マイツキ</t>
    </rPh>
    <rPh sb="13" eb="15">
      <t>ショグウ</t>
    </rPh>
    <rPh sb="15" eb="17">
      <t>カイゼン</t>
    </rPh>
    <rPh sb="23" eb="25">
      <t>カサン</t>
    </rPh>
    <rPh sb="25" eb="26">
      <t>ブン</t>
    </rPh>
    <rPh sb="27" eb="29">
      <t>テアテ</t>
    </rPh>
    <rPh sb="32" eb="34">
      <t>シキュウ</t>
    </rPh>
    <phoneticPr fontId="7"/>
  </si>
  <si>
    <t>理事長</t>
    <rPh sb="0" eb="3">
      <t>リジチョウ</t>
    </rPh>
    <phoneticPr fontId="7"/>
  </si>
  <si>
    <t>○○　○○</t>
    <phoneticPr fontId="7"/>
  </si>
  <si>
    <t>新規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</si>
</sst>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11963" y="47794156"/>
              <a:ext cx="235263" cy="886745"/>
              <a:chOff x="896849" y="8182026"/>
              <a:chExt cx="217576" cy="70716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xmlns="" id="{00000000-0008-0000-0200-000001280100}"/>
                  </a:ext>
                </a:extLst>
              </xdr:cNvPr>
              <xdr:cNvSpPr/>
            </xdr:nvSpPr>
            <xdr:spPr bwMode="auto">
              <a:xfrm>
                <a:off x="904875" y="818202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xmlns="" id="{00000000-0008-0000-0200-000003280100}"/>
                  </a:ext>
                </a:extLst>
              </xdr:cNvPr>
              <xdr:cNvSpPr/>
            </xdr:nvSpPr>
            <xdr:spPr bwMode="auto">
              <a:xfrm>
                <a:off x="896849"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xmlns="" id="{00000000-0008-0000-0200-000004280100}"/>
                  </a:ext>
                </a:extLst>
              </xdr:cNvPr>
              <xdr:cNvSpPr/>
            </xdr:nvSpPr>
            <xdr:spPr bwMode="auto">
              <a:xfrm>
                <a:off x="904875" y="863201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xmlns=""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51805010"/>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5801846"/>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5230346"/>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xmlns=""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xmlns=""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xmlns=""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xmlns=""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xmlns=""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xmlns=""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xmlns=""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xmlns=""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xmlns=""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xmlns=""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xmlns=""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xmlns=""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xmlns=""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xmlns=""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xmlns=""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xmlns=""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xmlns=""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xmlns=""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xmlns=""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xmlns=""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xmlns=""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xmlns=""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xmlns=""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xmlns=""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xmlns=""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xmlns=""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xmlns=""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xmlns=""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66480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0897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4114154"/>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8766750"/>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2444865"/>
              <a:ext cx="193431" cy="549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4906712"/>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3376635"/>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5420846"/>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F5" sqref="F5"/>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8" t="s">
        <v>363</v>
      </c>
      <c r="B1" s="778"/>
      <c r="C1" s="778"/>
      <c r="D1" s="778"/>
      <c r="E1" s="778"/>
      <c r="F1" s="778"/>
    </row>
    <row r="2" spans="1:6" ht="30" customHeight="1" thickTop="1">
      <c r="A2" s="779" t="s">
        <v>364</v>
      </c>
      <c r="B2" s="779"/>
      <c r="C2" s="779"/>
      <c r="D2" s="779"/>
      <c r="E2" s="779"/>
      <c r="F2" s="779"/>
    </row>
    <row r="3" spans="1:6" s="21" customFormat="1" ht="8.1" customHeight="1">
      <c r="A3" s="780"/>
      <c r="B3" s="780"/>
      <c r="C3" s="780"/>
      <c r="D3" s="780"/>
      <c r="E3" s="39"/>
    </row>
    <row r="4" spans="1:6" s="23" customFormat="1" ht="30" customHeight="1">
      <c r="A4" s="22" t="s">
        <v>220</v>
      </c>
      <c r="B4" s="22" t="s">
        <v>160</v>
      </c>
      <c r="C4" s="40" t="s">
        <v>279</v>
      </c>
      <c r="D4" s="781" t="s">
        <v>161</v>
      </c>
      <c r="E4" s="782"/>
      <c r="F4" s="22" t="s">
        <v>462</v>
      </c>
    </row>
    <row r="5" spans="1:6" ht="39.950000000000003"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85" t="s">
        <v>368</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7" t="s">
        <v>171</v>
      </c>
      <c r="B18" s="787"/>
      <c r="C18" s="787"/>
      <c r="D18" s="787"/>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10" zoomScaleNormal="100" zoomScaleSheetLayoutView="100" workbookViewId="0">
      <selection activeCell="M21" sqref="M21:X2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39" t="s">
        <v>493</v>
      </c>
      <c r="D11" s="840"/>
      <c r="E11" s="840"/>
      <c r="F11" s="840"/>
      <c r="G11" s="840"/>
      <c r="H11" s="840"/>
      <c r="I11" s="840"/>
      <c r="J11" s="840"/>
      <c r="K11" s="840"/>
      <c r="L11" s="841"/>
      <c r="M11" s="52"/>
    </row>
    <row r="13" spans="1:30" ht="20.100000000000001" customHeight="1">
      <c r="A13" s="10" t="s">
        <v>131</v>
      </c>
    </row>
    <row r="14" spans="1:30" ht="20.100000000000001" customHeight="1" thickBot="1">
      <c r="B14" t="s">
        <v>376</v>
      </c>
    </row>
    <row r="15" spans="1:30" ht="20.100000000000001" customHeight="1">
      <c r="B15" s="6" t="s">
        <v>6</v>
      </c>
      <c r="C15" s="830" t="s">
        <v>8</v>
      </c>
      <c r="D15" s="830"/>
      <c r="E15" s="830"/>
      <c r="F15" s="830"/>
      <c r="G15" s="830"/>
      <c r="H15" s="830"/>
      <c r="I15" s="830"/>
      <c r="J15" s="830"/>
      <c r="K15" s="830"/>
      <c r="L15" s="831"/>
      <c r="M15" s="815" t="s">
        <v>495</v>
      </c>
      <c r="N15" s="816"/>
      <c r="O15" s="816"/>
      <c r="P15" s="816"/>
      <c r="Q15" s="816"/>
      <c r="R15" s="816"/>
      <c r="S15" s="816"/>
      <c r="T15" s="816"/>
      <c r="U15" s="816"/>
      <c r="V15" s="816"/>
      <c r="W15" s="817"/>
      <c r="X15" s="818"/>
    </row>
    <row r="16" spans="1:30" ht="20.100000000000001" customHeight="1" thickBot="1">
      <c r="B16" s="7"/>
      <c r="C16" s="830" t="s">
        <v>80</v>
      </c>
      <c r="D16" s="830"/>
      <c r="E16" s="830"/>
      <c r="F16" s="830"/>
      <c r="G16" s="830"/>
      <c r="H16" s="830"/>
      <c r="I16" s="830"/>
      <c r="J16" s="830"/>
      <c r="K16" s="830"/>
      <c r="L16" s="831"/>
      <c r="M16" s="819" t="s">
        <v>494</v>
      </c>
      <c r="N16" s="820"/>
      <c r="O16" s="820"/>
      <c r="P16" s="820"/>
      <c r="Q16" s="820"/>
      <c r="R16" s="820"/>
      <c r="S16" s="820"/>
      <c r="T16" s="820"/>
      <c r="U16" s="821"/>
      <c r="V16" s="821"/>
      <c r="W16" s="822"/>
      <c r="X16" s="823"/>
      <c r="AD16" t="s">
        <v>90</v>
      </c>
    </row>
    <row r="17" spans="1:30" ht="20.100000000000001" customHeight="1" thickBot="1">
      <c r="B17" s="6" t="s">
        <v>81</v>
      </c>
      <c r="C17" s="830" t="s">
        <v>7</v>
      </c>
      <c r="D17" s="830"/>
      <c r="E17" s="830"/>
      <c r="F17" s="830"/>
      <c r="G17" s="830"/>
      <c r="H17" s="830"/>
      <c r="I17" s="830"/>
      <c r="J17" s="830"/>
      <c r="K17" s="830"/>
      <c r="L17" s="831"/>
      <c r="M17" s="500">
        <v>5</v>
      </c>
      <c r="N17" s="501">
        <v>2</v>
      </c>
      <c r="O17" s="501">
        <v>0</v>
      </c>
      <c r="P17" s="770" t="s">
        <v>453</v>
      </c>
      <c r="Q17" s="501">
        <v>8</v>
      </c>
      <c r="R17" s="501">
        <v>5</v>
      </c>
      <c r="S17" s="501">
        <v>7</v>
      </c>
      <c r="T17" s="502">
        <v>7</v>
      </c>
      <c r="U17" s="13"/>
      <c r="V17" s="14"/>
      <c r="W17" s="14"/>
      <c r="X17" s="14"/>
      <c r="AD17" t="str">
        <f>CONCATENATE(M17,N17,O17,P17,Q17,R17,S17,T17)</f>
        <v>520－8577</v>
      </c>
    </row>
    <row r="18" spans="1:30" ht="20.100000000000001" customHeight="1">
      <c r="B18" s="8"/>
      <c r="C18" s="830" t="s">
        <v>84</v>
      </c>
      <c r="D18" s="830"/>
      <c r="E18" s="830"/>
      <c r="F18" s="830"/>
      <c r="G18" s="830"/>
      <c r="H18" s="830"/>
      <c r="I18" s="830"/>
      <c r="J18" s="830"/>
      <c r="K18" s="830"/>
      <c r="L18" s="831"/>
      <c r="M18" s="819" t="s">
        <v>496</v>
      </c>
      <c r="N18" s="820"/>
      <c r="O18" s="820"/>
      <c r="P18" s="820"/>
      <c r="Q18" s="820"/>
      <c r="R18" s="820"/>
      <c r="S18" s="820"/>
      <c r="T18" s="820"/>
      <c r="U18" s="824"/>
      <c r="V18" s="824"/>
      <c r="W18" s="825"/>
      <c r="X18" s="826"/>
    </row>
    <row r="19" spans="1:30" ht="20.100000000000001"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00000000000001" customHeight="1">
      <c r="B20" s="6" t="s">
        <v>82</v>
      </c>
      <c r="C20" s="830" t="s">
        <v>74</v>
      </c>
      <c r="D20" s="830"/>
      <c r="E20" s="830"/>
      <c r="F20" s="830"/>
      <c r="G20" s="830"/>
      <c r="H20" s="830"/>
      <c r="I20" s="830"/>
      <c r="J20" s="830"/>
      <c r="K20" s="830"/>
      <c r="L20" s="831"/>
      <c r="M20" s="819" t="s">
        <v>497</v>
      </c>
      <c r="N20" s="820"/>
      <c r="O20" s="820"/>
      <c r="P20" s="820"/>
      <c r="Q20" s="820"/>
      <c r="R20" s="820"/>
      <c r="S20" s="820"/>
      <c r="T20" s="820"/>
      <c r="U20" s="820"/>
      <c r="V20" s="820"/>
      <c r="W20" s="827"/>
      <c r="X20" s="828"/>
    </row>
    <row r="21" spans="1:30" ht="20.100000000000001" customHeight="1">
      <c r="B21" s="7"/>
      <c r="C21" s="830" t="s">
        <v>75</v>
      </c>
      <c r="D21" s="830"/>
      <c r="E21" s="830"/>
      <c r="F21" s="830"/>
      <c r="G21" s="830"/>
      <c r="H21" s="830"/>
      <c r="I21" s="830"/>
      <c r="J21" s="830"/>
      <c r="K21" s="830"/>
      <c r="L21" s="831"/>
      <c r="M21" s="833" t="s">
        <v>498</v>
      </c>
      <c r="N21" s="821"/>
      <c r="O21" s="821"/>
      <c r="P21" s="821"/>
      <c r="Q21" s="821"/>
      <c r="R21" s="821"/>
      <c r="S21" s="821"/>
      <c r="T21" s="821"/>
      <c r="U21" s="821"/>
      <c r="V21" s="821"/>
      <c r="W21" s="822"/>
      <c r="X21" s="823"/>
    </row>
    <row r="22" spans="1:30" ht="20.100000000000001" customHeight="1">
      <c r="B22" s="837" t="s">
        <v>122</v>
      </c>
      <c r="C22" s="830" t="s">
        <v>8</v>
      </c>
      <c r="D22" s="830"/>
      <c r="E22" s="830"/>
      <c r="F22" s="830"/>
      <c r="G22" s="830"/>
      <c r="H22" s="830"/>
      <c r="I22" s="830"/>
      <c r="J22" s="830"/>
      <c r="K22" s="830"/>
      <c r="L22" s="831"/>
      <c r="M22" s="819" t="s">
        <v>499</v>
      </c>
      <c r="N22" s="820"/>
      <c r="O22" s="820"/>
      <c r="P22" s="820"/>
      <c r="Q22" s="820"/>
      <c r="R22" s="820"/>
      <c r="S22" s="820"/>
      <c r="T22" s="820"/>
      <c r="U22" s="820"/>
      <c r="V22" s="820"/>
      <c r="W22" s="827"/>
      <c r="X22" s="828"/>
    </row>
    <row r="23" spans="1:30" ht="20.100000000000001" customHeight="1">
      <c r="B23" s="838"/>
      <c r="C23" s="832" t="s">
        <v>119</v>
      </c>
      <c r="D23" s="832"/>
      <c r="E23" s="832"/>
      <c r="F23" s="832"/>
      <c r="G23" s="832"/>
      <c r="H23" s="832"/>
      <c r="I23" s="832"/>
      <c r="J23" s="832"/>
      <c r="K23" s="832"/>
      <c r="L23" s="832"/>
      <c r="M23" s="819" t="s">
        <v>499</v>
      </c>
      <c r="N23" s="820"/>
      <c r="O23" s="820"/>
      <c r="P23" s="820"/>
      <c r="Q23" s="820"/>
      <c r="R23" s="820"/>
      <c r="S23" s="820"/>
      <c r="T23" s="820"/>
      <c r="U23" s="820"/>
      <c r="V23" s="820"/>
      <c r="W23" s="827"/>
      <c r="X23" s="828"/>
    </row>
    <row r="24" spans="1:30" ht="20.100000000000001" customHeight="1">
      <c r="B24" s="6" t="s">
        <v>120</v>
      </c>
      <c r="C24" s="830" t="s">
        <v>0</v>
      </c>
      <c r="D24" s="830"/>
      <c r="E24" s="830"/>
      <c r="F24" s="830"/>
      <c r="G24" s="830"/>
      <c r="H24" s="830"/>
      <c r="I24" s="830"/>
      <c r="J24" s="830"/>
      <c r="K24" s="830"/>
      <c r="L24" s="831"/>
      <c r="M24" s="829" t="s">
        <v>500</v>
      </c>
      <c r="N24" s="824"/>
      <c r="O24" s="824"/>
      <c r="P24" s="824"/>
      <c r="Q24" s="824"/>
      <c r="R24" s="824"/>
      <c r="S24" s="824"/>
      <c r="T24" s="824"/>
      <c r="U24" s="824"/>
      <c r="V24" s="824"/>
      <c r="W24" s="825"/>
      <c r="X24" s="826"/>
    </row>
    <row r="25" spans="1:30" ht="20.100000000000001" customHeight="1">
      <c r="B25" s="8"/>
      <c r="C25" s="830" t="s">
        <v>1</v>
      </c>
      <c r="D25" s="830"/>
      <c r="E25" s="830"/>
      <c r="F25" s="830"/>
      <c r="G25" s="830"/>
      <c r="H25" s="830"/>
      <c r="I25" s="830"/>
      <c r="J25" s="830"/>
      <c r="K25" s="830"/>
      <c r="L25" s="831"/>
      <c r="M25" s="819" t="s">
        <v>501</v>
      </c>
      <c r="N25" s="820"/>
      <c r="O25" s="820"/>
      <c r="P25" s="820"/>
      <c r="Q25" s="820"/>
      <c r="R25" s="820"/>
      <c r="S25" s="820"/>
      <c r="T25" s="820"/>
      <c r="U25" s="820"/>
      <c r="V25" s="820"/>
      <c r="W25" s="827"/>
      <c r="X25" s="828"/>
    </row>
    <row r="26" spans="1:30" ht="20.100000000000001" customHeight="1" thickBot="1">
      <c r="B26" s="19"/>
      <c r="C26" s="830" t="s">
        <v>121</v>
      </c>
      <c r="D26" s="830"/>
      <c r="E26" s="830"/>
      <c r="F26" s="830"/>
      <c r="G26" s="830"/>
      <c r="H26" s="830"/>
      <c r="I26" s="830"/>
      <c r="J26" s="830"/>
      <c r="K26" s="830"/>
      <c r="L26" s="831"/>
      <c r="M26" s="842" t="s">
        <v>502</v>
      </c>
      <c r="N26" s="843"/>
      <c r="O26" s="843"/>
      <c r="P26" s="843"/>
      <c r="Q26" s="843"/>
      <c r="R26" s="843"/>
      <c r="S26" s="843"/>
      <c r="T26" s="843"/>
      <c r="U26" s="843"/>
      <c r="V26" s="843"/>
      <c r="W26" s="844"/>
      <c r="X26" s="845"/>
    </row>
    <row r="28" spans="1:30" ht="20.100000000000001" customHeight="1">
      <c r="A28" s="10" t="s">
        <v>89</v>
      </c>
    </row>
    <row r="29" spans="1:30" ht="20.100000000000001" customHeight="1">
      <c r="B29" t="s">
        <v>377</v>
      </c>
      <c r="X29" s="9"/>
    </row>
    <row r="30" spans="1:30" ht="35.1" customHeight="1">
      <c r="B30" s="494" t="s">
        <v>286</v>
      </c>
      <c r="C30" s="790" t="s">
        <v>464</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 customHeight="1">
      <c r="B31" s="494" t="s">
        <v>287</v>
      </c>
      <c r="C31" s="790" t="s">
        <v>465</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454</v>
      </c>
      <c r="AA32" s="788" t="s">
        <v>346</v>
      </c>
      <c r="AB32" s="788" t="s">
        <v>463</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v>2</v>
      </c>
      <c r="D34" s="504">
        <v>5</v>
      </c>
      <c r="E34" s="504">
        <v>5</v>
      </c>
      <c r="F34" s="504">
        <v>5</v>
      </c>
      <c r="G34" s="504">
        <v>5</v>
      </c>
      <c r="H34" s="504">
        <v>5</v>
      </c>
      <c r="I34" s="504">
        <v>5</v>
      </c>
      <c r="J34" s="504">
        <v>5</v>
      </c>
      <c r="K34" s="504">
        <v>5</v>
      </c>
      <c r="L34" s="505">
        <v>5</v>
      </c>
      <c r="M34" s="835" t="s">
        <v>493</v>
      </c>
      <c r="N34" s="835"/>
      <c r="O34" s="835"/>
      <c r="P34" s="835"/>
      <c r="Q34" s="835"/>
      <c r="R34" s="835" t="s">
        <v>493</v>
      </c>
      <c r="S34" s="835"/>
      <c r="T34" s="835"/>
      <c r="U34" s="835"/>
      <c r="V34" s="835"/>
      <c r="W34" s="506" t="s">
        <v>503</v>
      </c>
      <c r="X34" s="507" t="s">
        <v>504</v>
      </c>
      <c r="Y34" s="540" t="s">
        <v>238</v>
      </c>
      <c r="Z34" s="508">
        <v>3000000</v>
      </c>
      <c r="AA34" s="509">
        <v>75000</v>
      </c>
      <c r="AB34" s="495">
        <f>IF(Z34="","",Z34-AA34)</f>
        <v>2925000</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topLeftCell="A61" zoomScale="130" zoomScaleNormal="120" zoomScaleSheetLayoutView="130" workbookViewId="0">
      <selection activeCell="AE82" sqref="AE82"/>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8" t="s">
        <v>76</v>
      </c>
      <c r="Z1" s="928"/>
      <c r="AA1" s="928"/>
      <c r="AB1" s="928"/>
      <c r="AC1" s="928" t="str">
        <f>IF(基本情報入力シート!C11="","",基本情報入力シート!C11)</f>
        <v>滋賀県</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v>4</v>
      </c>
      <c r="Z3" s="901"/>
      <c r="AA3" s="53" t="s">
        <v>16</v>
      </c>
      <c r="AE3" s="53"/>
      <c r="AH3" s="53"/>
      <c r="AI3" s="53"/>
      <c r="AJ3" s="32"/>
    </row>
    <row r="4" spans="1:46" ht="16.5" customHeight="1">
      <c r="A4" s="940" t="s">
        <v>386</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シャカイフクシホウジン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社会福祉法人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520－8577</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滋賀県大津市京町四丁目1番1号</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077-528-3544</v>
      </c>
      <c r="L15" s="1132"/>
      <c r="M15" s="1132"/>
      <c r="N15" s="1132"/>
      <c r="O15" s="1132"/>
      <c r="P15" s="928" t="s">
        <v>1</v>
      </c>
      <c r="Q15" s="928"/>
      <c r="R15" s="928"/>
      <c r="S15" s="928"/>
      <c r="T15" s="1132" t="str">
        <f>IF(基本情報入力シート!M25="","",基本情報入力シート!M25)</f>
        <v>077-528-4853</v>
      </c>
      <c r="U15" s="1132"/>
      <c r="V15" s="1132"/>
      <c r="W15" s="1132"/>
      <c r="X15" s="1132"/>
      <c r="Y15" s="928" t="s">
        <v>116</v>
      </c>
      <c r="Z15" s="928"/>
      <c r="AA15" s="928"/>
      <c r="AB15" s="928"/>
      <c r="AC15" s="1133" t="str">
        <f>IF(基本情報入力シート!M26="","",基本情報入力シート!M26)</f>
        <v>ec0002@pref.shiga.lg.jp</v>
      </c>
      <c r="AD15" s="1133"/>
      <c r="AE15" s="1133"/>
      <c r="AF15" s="1133"/>
      <c r="AG15" s="1133"/>
      <c r="AH15" s="1133"/>
      <c r="AI15" s="1133"/>
      <c r="AJ15" s="1133"/>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505</v>
      </c>
      <c r="C19" s="1105" t="s">
        <v>388</v>
      </c>
      <c r="D19" s="1106"/>
      <c r="E19" s="1106"/>
      <c r="F19" s="1106"/>
      <c r="G19" s="1106"/>
      <c r="H19" s="1106"/>
      <c r="I19" s="1106"/>
      <c r="J19" s="1106"/>
      <c r="K19" s="1107"/>
      <c r="L19" s="663" t="s">
        <v>505</v>
      </c>
      <c r="M19" s="1108" t="s">
        <v>389</v>
      </c>
      <c r="N19" s="1109"/>
      <c r="O19" s="1109"/>
      <c r="P19" s="1109"/>
      <c r="Q19" s="1109"/>
      <c r="R19" s="1109"/>
      <c r="S19" s="1109"/>
      <c r="T19" s="1109"/>
      <c r="U19" s="1109"/>
      <c r="V19" s="1110"/>
      <c r="W19" s="713" t="s">
        <v>387</v>
      </c>
      <c r="X19" s="1111" t="s">
        <v>390</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391</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393</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394</v>
      </c>
      <c r="Q27" s="1121"/>
      <c r="R27" s="1121"/>
      <c r="S27" s="1121"/>
      <c r="T27" s="1121"/>
      <c r="U27" s="1122"/>
      <c r="V27" s="675" t="str">
        <f>IF(P28="","",IF(P29="","",IF(P29&gt;P28,"○","☓")))</f>
        <v/>
      </c>
      <c r="W27" s="1123" t="s">
        <v>395</v>
      </c>
      <c r="X27" s="1121"/>
      <c r="Y27" s="1121"/>
      <c r="Z27" s="1121"/>
      <c r="AA27" s="1121"/>
      <c r="AB27" s="1122"/>
      <c r="AC27" s="675" t="str">
        <f>IF(W28="","",IF(W29="","",IF(W29&gt;W28,"○","☓")))</f>
        <v/>
      </c>
      <c r="AD27" s="1123" t="s">
        <v>396</v>
      </c>
      <c r="AE27" s="1121"/>
      <c r="AF27" s="1121"/>
      <c r="AG27" s="1121"/>
      <c r="AH27" s="1121"/>
      <c r="AI27" s="1122"/>
      <c r="AJ27" s="675" t="str">
        <f>IF(AD28="","",IF(AD29="","",IF(AD29&gt;AD28,"○","☓")))</f>
        <v>○</v>
      </c>
      <c r="AK27" s="676"/>
      <c r="AL27" s="676"/>
      <c r="AT27" s="71"/>
    </row>
    <row r="28" spans="1:46" ht="21" customHeight="1">
      <c r="A28" s="677" t="s">
        <v>9</v>
      </c>
      <c r="B28" s="1075" t="s">
        <v>397</v>
      </c>
      <c r="C28" s="1075"/>
      <c r="D28" s="1076" t="str">
        <f>IF(V4=0,"",V4)</f>
        <v/>
      </c>
      <c r="E28" s="1076"/>
      <c r="F28" s="678" t="s">
        <v>398</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f>IF('別紙様式2-4 個表_ベースアップ'!O5="","",'別紙様式2-4 個表_ベースアップ'!O5)</f>
        <v>228150</v>
      </c>
      <c r="AE28" s="885"/>
      <c r="AF28" s="885"/>
      <c r="AG28" s="885"/>
      <c r="AH28" s="885"/>
      <c r="AI28" s="885"/>
      <c r="AJ28" s="682" t="s">
        <v>2</v>
      </c>
      <c r="AK28" s="676"/>
      <c r="AL28" s="683"/>
      <c r="AT28" s="71"/>
    </row>
    <row r="29" spans="1:46" ht="21" customHeight="1">
      <c r="A29" s="684" t="s">
        <v>10</v>
      </c>
      <c r="B29" s="1077" t="s">
        <v>399</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f>IFERROR(AD30-AD31,"")</f>
        <v>228151</v>
      </c>
      <c r="AE29" s="872"/>
      <c r="AF29" s="872"/>
      <c r="AG29" s="872"/>
      <c r="AH29" s="872"/>
      <c r="AI29" s="872"/>
      <c r="AJ29" s="686" t="s">
        <v>2</v>
      </c>
      <c r="AK29" s="676"/>
      <c r="AL29" s="676"/>
      <c r="AT29" s="71"/>
    </row>
    <row r="30" spans="1:46" ht="21" customHeight="1">
      <c r="A30" s="687"/>
      <c r="B30" s="873" t="s">
        <v>400</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v>10228151</v>
      </c>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480</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f>IF((AD32-AD33-AD34-AD35-AD36)=0,"",(AD32-AD33-AD34-AD35-AD36))</f>
        <v>10000000</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401</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v>11500000</v>
      </c>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402</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v>1000000</v>
      </c>
      <c r="AE33" s="861"/>
      <c r="AF33" s="861"/>
      <c r="AG33" s="861"/>
      <c r="AH33" s="861"/>
      <c r="AI33" s="861"/>
      <c r="AJ33" s="695" t="s">
        <v>2</v>
      </c>
      <c r="AK33" s="676"/>
      <c r="AL33" s="683"/>
      <c r="AT33" s="71"/>
    </row>
    <row r="34" spans="1:46" ht="21" customHeight="1">
      <c r="A34" s="687"/>
      <c r="B34" s="854"/>
      <c r="C34" s="692" t="s">
        <v>403</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v>500000</v>
      </c>
      <c r="AE34" s="861"/>
      <c r="AF34" s="861"/>
      <c r="AG34" s="861"/>
      <c r="AH34" s="861"/>
      <c r="AI34" s="861"/>
      <c r="AJ34" s="695" t="s">
        <v>2</v>
      </c>
      <c r="AK34" s="676"/>
      <c r="AL34" s="683"/>
      <c r="AT34" s="71"/>
    </row>
    <row r="35" spans="1:46" ht="21" customHeight="1">
      <c r="A35" s="687"/>
      <c r="B35" s="854"/>
      <c r="C35" s="862" t="s">
        <v>458</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v>0</v>
      </c>
      <c r="AE35" s="861"/>
      <c r="AF35" s="861"/>
      <c r="AG35" s="861"/>
      <c r="AH35" s="861"/>
      <c r="AI35" s="861"/>
      <c r="AJ35" s="695" t="s">
        <v>2</v>
      </c>
      <c r="AK35" s="676"/>
      <c r="AL35" s="683"/>
      <c r="AT35" s="71"/>
    </row>
    <row r="36" spans="1:46" ht="30" customHeight="1">
      <c r="A36" s="698"/>
      <c r="B36" s="855"/>
      <c r="C36" s="865" t="s">
        <v>408</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v>0</v>
      </c>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18" customHeight="1">
      <c r="A39" s="708" t="s">
        <v>70</v>
      </c>
      <c r="B39" s="848" t="s">
        <v>411</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410</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459</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c r="A42" s="708" t="s">
        <v>70</v>
      </c>
      <c r="B42" s="848" t="s">
        <v>409</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412</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413</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405</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414</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22.5" customHeight="1">
      <c r="A48" s="708" t="s">
        <v>70</v>
      </c>
      <c r="B48" s="848" t="s">
        <v>415</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460</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416</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417</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418</v>
      </c>
      <c r="AC53" s="847"/>
      <c r="AD53" s="847"/>
      <c r="AE53" s="847"/>
      <c r="AF53" s="847"/>
      <c r="AG53" s="847"/>
      <c r="AH53" s="847"/>
      <c r="AI53" s="847"/>
      <c r="AJ53" s="847"/>
      <c r="AK53" s="847"/>
      <c r="AL53" s="706"/>
      <c r="AT53" s="71"/>
    </row>
    <row r="54" spans="1:47" ht="21" customHeight="1" thickBot="1">
      <c r="A54" s="847" t="s">
        <v>419</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420</v>
      </c>
      <c r="AC54" s="847"/>
      <c r="AD54" s="847"/>
      <c r="AE54" s="847"/>
      <c r="AF54" s="847"/>
      <c r="AG54" s="847"/>
      <c r="AH54" s="847"/>
      <c r="AI54" s="847"/>
      <c r="AJ54" s="847"/>
      <c r="AK54" s="847"/>
      <c r="AL54" s="706"/>
      <c r="AT54" s="71"/>
    </row>
    <row r="55" spans="1:47" ht="21" customHeight="1" thickBot="1">
      <c r="A55" s="718" t="s">
        <v>421</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422</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423</v>
      </c>
      <c r="AC58" s="847"/>
      <c r="AD58" s="847"/>
      <c r="AE58" s="847"/>
      <c r="AF58" s="847"/>
      <c r="AG58" s="847"/>
      <c r="AH58" s="847"/>
      <c r="AI58" s="847"/>
      <c r="AJ58" s="847"/>
      <c r="AK58" s="847"/>
      <c r="AL58" s="706"/>
      <c r="AT58" s="71"/>
    </row>
    <row r="59" spans="1:47" ht="21" customHeight="1">
      <c r="A59" s="847" t="s">
        <v>424</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425</v>
      </c>
      <c r="AC59" s="847"/>
      <c r="AD59" s="847"/>
      <c r="AE59" s="847"/>
      <c r="AF59" s="847"/>
      <c r="AG59" s="847"/>
      <c r="AH59" s="847"/>
      <c r="AI59" s="847"/>
      <c r="AJ59" s="847"/>
      <c r="AK59" s="847"/>
      <c r="AL59" s="706"/>
      <c r="AT59" s="71"/>
    </row>
    <row r="60" spans="1:47" ht="21" customHeight="1">
      <c r="A60" s="846" t="s">
        <v>427</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426</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254</v>
      </c>
      <c r="T61" s="895"/>
      <c r="U61" s="895"/>
      <c r="V61" s="895"/>
      <c r="W61" s="895"/>
      <c r="X61" s="896"/>
      <c r="Y61" s="897" t="s">
        <v>255</v>
      </c>
      <c r="Z61" s="898"/>
      <c r="AA61" s="898"/>
      <c r="AB61" s="898"/>
      <c r="AC61" s="898"/>
      <c r="AD61" s="899"/>
      <c r="AE61" s="897" t="s">
        <v>93</v>
      </c>
      <c r="AF61" s="898"/>
      <c r="AG61" s="898"/>
      <c r="AH61" s="898"/>
      <c r="AI61" s="898"/>
      <c r="AJ61" s="899"/>
      <c r="AM61" s="108" t="s">
        <v>152</v>
      </c>
      <c r="AU61" s="71"/>
    </row>
    <row r="62" spans="1:47" ht="31.5" customHeight="1" thickBot="1">
      <c r="A62" s="886"/>
      <c r="B62" s="890" t="s">
        <v>481</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482</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483</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428</v>
      </c>
      <c r="AU64" s="71"/>
    </row>
    <row r="65" spans="1:51" ht="21.75" customHeight="1" thickBot="1">
      <c r="A65" s="886"/>
      <c r="B65" s="119" t="s">
        <v>484</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485</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429</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272</v>
      </c>
      <c r="B80" s="222" t="s">
        <v>486</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461</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430</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431</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432</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433</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418</v>
      </c>
      <c r="AC89" s="847"/>
      <c r="AD89" s="847"/>
      <c r="AE89" s="847"/>
      <c r="AF89" s="847"/>
      <c r="AG89" s="847"/>
      <c r="AH89" s="847"/>
      <c r="AI89" s="847"/>
      <c r="AJ89" s="847"/>
      <c r="AK89" s="847"/>
      <c r="AL89" s="706"/>
      <c r="AU89" s="728"/>
    </row>
    <row r="90" spans="1:47" s="676" customFormat="1" ht="17.25" customHeight="1">
      <c r="A90" s="847" t="s">
        <v>424</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487</v>
      </c>
      <c r="AC90" s="847"/>
      <c r="AD90" s="847"/>
      <c r="AE90" s="847"/>
      <c r="AF90" s="847"/>
      <c r="AG90" s="847"/>
      <c r="AH90" s="847"/>
      <c r="AI90" s="847"/>
      <c r="AJ90" s="847"/>
      <c r="AK90" s="847"/>
      <c r="AL90" s="706"/>
      <c r="AU90" s="728"/>
    </row>
    <row r="91" spans="1:47" s="676" customFormat="1" ht="17.25" customHeight="1">
      <c r="A91" s="847" t="s">
        <v>434</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435</v>
      </c>
      <c r="AC91" s="847"/>
      <c r="AD91" s="847"/>
      <c r="AE91" s="847"/>
      <c r="AF91" s="847"/>
      <c r="AG91" s="847"/>
      <c r="AH91" s="847"/>
      <c r="AI91" s="847"/>
      <c r="AJ91" s="847"/>
      <c r="AK91" s="847"/>
      <c r="AL91" s="706"/>
      <c r="AU91" s="728"/>
    </row>
    <row r="92" spans="1:47" s="554" customFormat="1" ht="19.5" customHeight="1" thickBot="1">
      <c r="A92" s="1197" t="s">
        <v>436</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488</v>
      </c>
      <c r="C93" s="1157"/>
      <c r="D93" s="1157"/>
      <c r="E93" s="1157"/>
      <c r="F93" s="1160"/>
      <c r="G93" s="1160"/>
      <c r="H93" s="1160"/>
      <c r="I93" s="1160"/>
      <c r="J93" s="1160"/>
      <c r="K93" s="1160"/>
      <c r="L93" s="1161"/>
      <c r="M93" s="1162">
        <f>SUM('別紙様式2-4 個表_ベースアップ'!AH12:AH111)</f>
        <v>180000</v>
      </c>
      <c r="N93" s="1163"/>
      <c r="O93" s="1163"/>
      <c r="P93" s="1163"/>
      <c r="Q93" s="1163"/>
      <c r="R93" s="1163"/>
      <c r="S93" s="1164"/>
      <c r="T93" s="569" t="s">
        <v>2</v>
      </c>
      <c r="U93" s="570"/>
      <c r="V93" s="571"/>
      <c r="W93" s="571"/>
      <c r="X93" s="572"/>
      <c r="Y93" s="573"/>
      <c r="Z93" s="1165" t="s">
        <v>173</v>
      </c>
      <c r="AA93" s="1167" t="str">
        <f>IF(V94=0,"",IF(V94&gt;=200/3,"○","×"))</f>
        <v>○</v>
      </c>
      <c r="AB93" s="1187" t="s">
        <v>347</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489</v>
      </c>
      <c r="G94" s="1171"/>
      <c r="H94" s="1171"/>
      <c r="I94" s="1171"/>
      <c r="J94" s="1171"/>
      <c r="K94" s="1171"/>
      <c r="L94" s="1171"/>
      <c r="M94" s="1190">
        <f>SUM('別紙様式2-4 個表_ベースアップ'!AI12:AI111)</f>
        <v>150000</v>
      </c>
      <c r="N94" s="1191"/>
      <c r="O94" s="1191"/>
      <c r="P94" s="1191"/>
      <c r="Q94" s="1191"/>
      <c r="R94" s="1191"/>
      <c r="S94" s="1192"/>
      <c r="T94" s="574" t="s">
        <v>2</v>
      </c>
      <c r="U94" s="575" t="s">
        <v>27</v>
      </c>
      <c r="V94" s="1177">
        <f>IFERROR($M$94/$M$93*100,0)</f>
        <v>83.333333333333343</v>
      </c>
      <c r="W94" s="1178"/>
      <c r="X94" s="563" t="s">
        <v>28</v>
      </c>
      <c r="Y94" s="576" t="s">
        <v>348</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349</v>
      </c>
      <c r="N95" s="1180"/>
      <c r="O95" s="1181"/>
      <c r="P95" s="1193">
        <f>M94/AF99</f>
        <v>25000</v>
      </c>
      <c r="Q95" s="1194"/>
      <c r="R95" s="1194"/>
      <c r="S95" s="1195"/>
      <c r="T95" s="577" t="s">
        <v>350</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490</v>
      </c>
      <c r="C96" s="1157"/>
      <c r="D96" s="1157"/>
      <c r="E96" s="1157"/>
      <c r="F96" s="1160"/>
      <c r="G96" s="1160"/>
      <c r="H96" s="1160"/>
      <c r="I96" s="1160"/>
      <c r="J96" s="1160"/>
      <c r="K96" s="1160"/>
      <c r="L96" s="1161"/>
      <c r="M96" s="1162">
        <f>SUM('別紙様式2-4 個表_ベースアップ'!AJ12:AJ111)</f>
        <v>48151</v>
      </c>
      <c r="N96" s="1163"/>
      <c r="O96" s="1163"/>
      <c r="P96" s="1163"/>
      <c r="Q96" s="1163"/>
      <c r="R96" s="1163"/>
      <c r="S96" s="1164"/>
      <c r="T96" s="569" t="s">
        <v>2</v>
      </c>
      <c r="U96" s="570"/>
      <c r="V96" s="571"/>
      <c r="W96" s="571"/>
      <c r="X96" s="572"/>
      <c r="Y96" s="573"/>
      <c r="Z96" s="1165" t="s">
        <v>173</v>
      </c>
      <c r="AA96" s="1167" t="str">
        <f>IF(V97=0,"",IF(V97&gt;=200/3,"○","×"))</f>
        <v>○</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491</v>
      </c>
      <c r="G97" s="1171"/>
      <c r="H97" s="1171"/>
      <c r="I97" s="1171"/>
      <c r="J97" s="1171"/>
      <c r="K97" s="1171"/>
      <c r="L97" s="1171"/>
      <c r="M97" s="1174">
        <f>SUM('別紙様式2-4 個表_ベースアップ'!AK12:AK111)</f>
        <v>48151</v>
      </c>
      <c r="N97" s="1175"/>
      <c r="O97" s="1175"/>
      <c r="P97" s="1175"/>
      <c r="Q97" s="1175"/>
      <c r="R97" s="1175"/>
      <c r="S97" s="1176"/>
      <c r="T97" s="574" t="s">
        <v>2</v>
      </c>
      <c r="U97" s="575" t="s">
        <v>27</v>
      </c>
      <c r="V97" s="1177">
        <f>IFERROR($M$97/$M$96*100,0)</f>
        <v>100</v>
      </c>
      <c r="W97" s="1178"/>
      <c r="X97" s="563" t="s">
        <v>28</v>
      </c>
      <c r="Y97" s="576" t="s">
        <v>348</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349</v>
      </c>
      <c r="N98" s="1180"/>
      <c r="O98" s="1181"/>
      <c r="P98" s="1182">
        <f>M97/AF99</f>
        <v>8025.166666666667</v>
      </c>
      <c r="Q98" s="1183"/>
      <c r="R98" s="1183"/>
      <c r="S98" s="1184"/>
      <c r="T98" s="577" t="s">
        <v>350</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437</v>
      </c>
      <c r="C99" s="729"/>
      <c r="D99" s="729"/>
      <c r="E99" s="729"/>
      <c r="F99" s="729"/>
      <c r="G99" s="729"/>
      <c r="H99" s="729"/>
      <c r="I99" s="729"/>
      <c r="J99" s="729"/>
      <c r="K99" s="729"/>
      <c r="L99" s="730"/>
      <c r="M99" s="731" t="s">
        <v>17</v>
      </c>
      <c r="N99" s="722"/>
      <c r="O99" s="1196">
        <v>4</v>
      </c>
      <c r="P99" s="1196"/>
      <c r="Q99" s="722" t="s">
        <v>11</v>
      </c>
      <c r="R99" s="1196">
        <v>10</v>
      </c>
      <c r="S99" s="1196"/>
      <c r="T99" s="722" t="s">
        <v>12</v>
      </c>
      <c r="U99" s="851" t="s">
        <v>13</v>
      </c>
      <c r="V99" s="851"/>
      <c r="W99" s="722" t="s">
        <v>17</v>
      </c>
      <c r="X99" s="722"/>
      <c r="Y99" s="1196">
        <v>5</v>
      </c>
      <c r="Z99" s="1196"/>
      <c r="AA99" s="722" t="s">
        <v>11</v>
      </c>
      <c r="AB99" s="1196">
        <v>3</v>
      </c>
      <c r="AC99" s="1196"/>
      <c r="AD99" s="722" t="s">
        <v>12</v>
      </c>
      <c r="AE99" s="722" t="s">
        <v>135</v>
      </c>
      <c r="AF99" s="722">
        <f>IF(O99&gt;=1,(Y99*12+AB99)-(O99*12+R99)+1,"")</f>
        <v>6</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492</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438</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439</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444</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75" thickBot="1">
      <c r="A111" s="911"/>
      <c r="B111" s="912"/>
      <c r="C111" s="912"/>
      <c r="D111" s="912"/>
      <c r="E111" s="254" t="s">
        <v>441</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440</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442</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258</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443</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4.25" thickBot="1">
      <c r="A124" s="911"/>
      <c r="B124" s="912"/>
      <c r="C124" s="912"/>
      <c r="D124" s="912"/>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440</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445</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352</v>
      </c>
      <c r="F129" s="990"/>
      <c r="G129" s="990"/>
      <c r="H129" s="991"/>
      <c r="I129" s="759"/>
      <c r="J129" s="992" t="s">
        <v>30</v>
      </c>
      <c r="K129" s="992"/>
      <c r="L129" s="992"/>
      <c r="M129" s="760"/>
      <c r="N129" s="993" t="s">
        <v>353</v>
      </c>
      <c r="O129" s="993"/>
      <c r="P129" s="993"/>
      <c r="Q129" s="993"/>
      <c r="R129" s="993"/>
      <c r="S129" s="993"/>
      <c r="T129" s="760"/>
      <c r="U129" s="993" t="s">
        <v>354</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355</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447</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t="s">
        <v>506</v>
      </c>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4.25" thickBot="1">
      <c r="A135" s="1209"/>
      <c r="B135" s="1210"/>
      <c r="C135" s="1210"/>
      <c r="D135" s="1211"/>
      <c r="E135" s="740" t="s">
        <v>446</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v>4</v>
      </c>
      <c r="O136" s="1208"/>
      <c r="P136" s="746" t="s">
        <v>5</v>
      </c>
      <c r="Q136" s="1208">
        <v>2</v>
      </c>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440</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448</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449</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440</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261</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278</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440</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262</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440</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450</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0" t="s">
        <v>341</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308</v>
      </c>
      <c r="B179" s="968"/>
      <c r="C179" s="968"/>
      <c r="D179" s="969"/>
      <c r="E179" s="765"/>
      <c r="F179" s="978" t="s">
        <v>314</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315</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316</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317</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309</v>
      </c>
      <c r="B183" s="968"/>
      <c r="C183" s="968"/>
      <c r="D183" s="969"/>
      <c r="E183" s="765"/>
      <c r="F183" s="978" t="s">
        <v>343</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318</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319</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320</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310</v>
      </c>
      <c r="B187" s="968"/>
      <c r="C187" s="968"/>
      <c r="D187" s="969"/>
      <c r="E187" s="765"/>
      <c r="F187" s="978" t="s">
        <v>321</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322</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323</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324</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337</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311</v>
      </c>
      <c r="B192" s="968"/>
      <c r="C192" s="968"/>
      <c r="D192" s="969"/>
      <c r="E192" s="765"/>
      <c r="F192" s="978" t="s">
        <v>325</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326</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327</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328</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313</v>
      </c>
      <c r="B196" s="968"/>
      <c r="C196" s="968"/>
      <c r="D196" s="969"/>
      <c r="E196" s="765"/>
      <c r="F196" s="978" t="s">
        <v>329</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330</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331</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332</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312</v>
      </c>
      <c r="B200" s="968"/>
      <c r="C200" s="968"/>
      <c r="D200" s="969"/>
      <c r="E200" s="765"/>
      <c r="F200" s="978" t="s">
        <v>333</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334</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335</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336</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440</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342</v>
      </c>
      <c r="B205" s="1067"/>
      <c r="C205" s="1067"/>
      <c r="D205" s="1067"/>
      <c r="E205" s="1067"/>
      <c r="F205" s="1067"/>
      <c r="G205" s="1067"/>
      <c r="H205" s="1067"/>
      <c r="I205" s="1067"/>
      <c r="J205" s="1067"/>
      <c r="K205" s="1067"/>
      <c r="L205" s="1067"/>
      <c r="M205" s="1067"/>
      <c r="N205" s="1068"/>
      <c r="O205" s="1046"/>
      <c r="P205" s="1046"/>
      <c r="Q205" s="1047" t="s">
        <v>290</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440</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300</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451</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v>4</v>
      </c>
      <c r="E233" s="1002"/>
      <c r="F233" s="393" t="s">
        <v>5</v>
      </c>
      <c r="G233" s="1001">
        <v>8</v>
      </c>
      <c r="H233" s="1002"/>
      <c r="I233" s="393" t="s">
        <v>4</v>
      </c>
      <c r="J233" s="1001">
        <v>31</v>
      </c>
      <c r="K233" s="1002"/>
      <c r="L233" s="393" t="s">
        <v>3</v>
      </c>
      <c r="M233" s="394"/>
      <c r="N233" s="1003" t="s">
        <v>6</v>
      </c>
      <c r="O233" s="1003"/>
      <c r="P233" s="1003"/>
      <c r="Q233" s="1004" t="str">
        <f>IF(G9="","",G9)</f>
        <v>社会福祉法人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t="s">
        <v>507</v>
      </c>
      <c r="T234" s="996"/>
      <c r="U234" s="996"/>
      <c r="V234" s="996"/>
      <c r="W234" s="996"/>
      <c r="X234" s="997" t="s">
        <v>75</v>
      </c>
      <c r="Y234" s="997"/>
      <c r="Z234" s="996" t="s">
        <v>508</v>
      </c>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M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社会福祉法人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456</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466</v>
      </c>
      <c r="R7" s="423" t="s">
        <v>252</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266</v>
      </c>
      <c r="T8" s="1234" t="s">
        <v>288</v>
      </c>
      <c r="U8" s="1236" t="s">
        <v>289</v>
      </c>
      <c r="V8" s="1237"/>
      <c r="W8" s="1237"/>
      <c r="X8" s="1237"/>
      <c r="Y8" s="1237"/>
      <c r="Z8" s="1237"/>
      <c r="AA8" s="1237"/>
      <c r="AB8" s="1237"/>
      <c r="AC8" s="1237"/>
      <c r="AD8" s="1237"/>
      <c r="AE8" s="1237"/>
      <c r="AF8" s="1238"/>
      <c r="AG8" s="1242" t="s">
        <v>467</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2</v>
      </c>
      <c r="C12" s="445">
        <f>IF(基本情報入力シート!D34="","",基本情報入力シート!D34)</f>
        <v>5</v>
      </c>
      <c r="D12" s="446">
        <f>IF(基本情報入力シート!E34="","",基本情報入力シート!E34)</f>
        <v>5</v>
      </c>
      <c r="E12" s="446">
        <f>IF(基本情報入力シート!F34="","",基本情報入力シート!F34)</f>
        <v>5</v>
      </c>
      <c r="F12" s="446">
        <f>IF(基本情報入力シート!G34="","",基本情報入力シート!G34)</f>
        <v>5</v>
      </c>
      <c r="G12" s="446">
        <f>IF(基本情報入力シート!H34="","",基本情報入力シート!H34)</f>
        <v>5</v>
      </c>
      <c r="H12" s="446">
        <f>IF(基本情報入力シート!I34="","",基本情報入力シート!I34)</f>
        <v>5</v>
      </c>
      <c r="I12" s="446">
        <f>IF(基本情報入力シート!J34="","",基本情報入力シート!J34)</f>
        <v>5</v>
      </c>
      <c r="J12" s="446">
        <f>IF(基本情報入力シート!K34="","",基本情報入力シート!K34)</f>
        <v>5</v>
      </c>
      <c r="K12" s="447">
        <f>IF(基本情報入力シート!L34="","",基本情報入力シート!L34)</f>
        <v>5</v>
      </c>
      <c r="L12" s="448" t="str">
        <f>IF(基本情報入力シート!M34="","",基本情報入力シート!M34)</f>
        <v>滋賀県</v>
      </c>
      <c r="M12" s="448" t="str">
        <f>IF(基本情報入力シート!R34="","",基本情報入力シート!R34)</f>
        <v>滋賀県</v>
      </c>
      <c r="N12" s="448" t="str">
        <f>IF(基本情報入力シート!W34="","",基本情報入力シート!W34)</f>
        <v>大津市</v>
      </c>
      <c r="O12" s="443" t="str">
        <f>IF(基本情報入力シート!X34="","",基本情報入力シート!X34)</f>
        <v>○○事業所</v>
      </c>
      <c r="P12" s="449" t="str">
        <f>IF(基本情報入力シート!Y34="","",基本情報入力シート!Y34)</f>
        <v>就労継続支援Ａ型</v>
      </c>
      <c r="Q12" s="450">
        <f>IF(基本情報入力シート!AB34="","",基本情報入力シート!AB34)</f>
        <v>2925000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社会福祉法人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457</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466</v>
      </c>
      <c r="R7" s="461" t="s">
        <v>253</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269</v>
      </c>
      <c r="T8" s="1234" t="s">
        <v>468</v>
      </c>
      <c r="U8" s="772"/>
      <c r="V8" s="1274"/>
      <c r="W8" s="1275"/>
      <c r="X8" s="1275"/>
      <c r="Y8" s="1275"/>
      <c r="Z8" s="1275"/>
      <c r="AA8" s="1275"/>
      <c r="AB8" s="1275"/>
      <c r="AC8" s="1275"/>
      <c r="AD8" s="1275"/>
      <c r="AE8" s="1275"/>
      <c r="AF8" s="1275"/>
      <c r="AG8" s="1276"/>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3"/>
      <c r="T9" s="1235"/>
      <c r="U9" s="1241" t="s">
        <v>226</v>
      </c>
      <c r="V9" s="1239" t="s">
        <v>469</v>
      </c>
      <c r="W9" s="1240"/>
      <c r="X9" s="1240"/>
      <c r="Y9" s="1240"/>
      <c r="Z9" s="1240"/>
      <c r="AA9" s="1240"/>
      <c r="AB9" s="1240"/>
      <c r="AC9" s="1240"/>
      <c r="AD9" s="1240"/>
      <c r="AE9" s="1240"/>
      <c r="AF9" s="1240"/>
      <c r="AG9" s="1240"/>
      <c r="AH9" s="1243" t="s">
        <v>470</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3"/>
      <c r="T10" s="1235"/>
      <c r="U10" s="1241"/>
      <c r="V10" s="1239"/>
      <c r="W10" s="1240"/>
      <c r="X10" s="1240"/>
      <c r="Y10" s="1240"/>
      <c r="Z10" s="1240"/>
      <c r="AA10" s="1240"/>
      <c r="AB10" s="1240"/>
      <c r="AC10" s="1240"/>
      <c r="AD10" s="1240"/>
      <c r="AE10" s="1240"/>
      <c r="AF10" s="1240"/>
      <c r="AG10" s="1240"/>
      <c r="AH10" s="124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2</v>
      </c>
      <c r="C12" s="445">
        <f>IF(基本情報入力シート!D34="","",基本情報入力シート!D34)</f>
        <v>5</v>
      </c>
      <c r="D12" s="446">
        <f>IF(基本情報入力シート!E34="","",基本情報入力シート!E34)</f>
        <v>5</v>
      </c>
      <c r="E12" s="446">
        <f>IF(基本情報入力シート!F34="","",基本情報入力シート!F34)</f>
        <v>5</v>
      </c>
      <c r="F12" s="446">
        <f>IF(基本情報入力シート!G34="","",基本情報入力シート!G34)</f>
        <v>5</v>
      </c>
      <c r="G12" s="446">
        <f>IF(基本情報入力シート!H34="","",基本情報入力シート!H34)</f>
        <v>5</v>
      </c>
      <c r="H12" s="446">
        <f>IF(基本情報入力シート!I34="","",基本情報入力シート!I34)</f>
        <v>5</v>
      </c>
      <c r="I12" s="446">
        <f>IF(基本情報入力シート!J34="","",基本情報入力シート!J34)</f>
        <v>5</v>
      </c>
      <c r="J12" s="446">
        <f>IF(基本情報入力シート!K34="","",基本情報入力シート!K34)</f>
        <v>5</v>
      </c>
      <c r="K12" s="447">
        <f>IF(基本情報入力シート!L34="","",基本情報入力シート!L34)</f>
        <v>5</v>
      </c>
      <c r="L12" s="448" t="str">
        <f>IF(基本情報入力シート!M34="","",基本情報入力シート!M34)</f>
        <v>滋賀県</v>
      </c>
      <c r="M12" s="448" t="str">
        <f>IF(基本情報入力シート!R34="","",基本情報入力シート!R34)</f>
        <v>滋賀県</v>
      </c>
      <c r="N12" s="448" t="str">
        <f>IF(基本情報入力シート!W34="","",基本情報入力シート!W34)</f>
        <v>大津市</v>
      </c>
      <c r="O12" s="443" t="str">
        <f>IF(基本情報入力シート!X34="","",基本情報入力シート!X34)</f>
        <v>○○事業所</v>
      </c>
      <c r="P12" s="449" t="str">
        <f>IF(基本情報入力シート!Y34="","",基本情報入力シート!Y34)</f>
        <v>就労継続支援Ａ型</v>
      </c>
      <c r="Q12" s="450">
        <f>IF(基本情報入力シート!AB34="","",基本情報入力シート!AB34)</f>
        <v>2925000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tabSelected="1" view="pageBreakPreview" zoomScale="85" zoomScaleNormal="85" zoomScaleSheetLayoutView="85" zoomScalePageLayoutView="70" workbookViewId="0">
      <selection activeCell="AF12" sqref="AF12"/>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81" t="s">
        <v>479</v>
      </c>
      <c r="R1" s="1282"/>
      <c r="S1" s="1282"/>
      <c r="T1" s="1282"/>
      <c r="U1" s="1282"/>
      <c r="V1" s="1282"/>
      <c r="W1" s="1282"/>
      <c r="X1" s="1282"/>
      <c r="Y1" s="1282"/>
      <c r="Z1" s="1282"/>
      <c r="AA1" s="1282"/>
      <c r="AB1" s="1282"/>
      <c r="AC1" s="1282"/>
      <c r="AD1" s="1282"/>
      <c r="AE1" s="1282"/>
      <c r="AF1" s="1282"/>
      <c r="AG1" s="1282"/>
      <c r="AH1" s="1282"/>
      <c r="AI1" s="1282"/>
      <c r="AJ1" s="1282"/>
      <c r="AK1" s="1282"/>
    </row>
    <row r="2" spans="1:37" ht="21" customHeight="1" thickBot="1">
      <c r="B2" s="602"/>
      <c r="C2" s="602"/>
      <c r="D2" s="602"/>
      <c r="E2" s="602"/>
      <c r="F2" s="602"/>
      <c r="G2" s="602"/>
      <c r="H2" s="602"/>
      <c r="I2" s="602"/>
      <c r="J2" s="602"/>
      <c r="K2" s="602"/>
      <c r="L2" s="602"/>
      <c r="M2" s="602"/>
      <c r="N2" s="602"/>
      <c r="O2" s="602"/>
      <c r="P2" s="642" t="s">
        <v>69</v>
      </c>
      <c r="Q2" s="1282"/>
      <c r="R2" s="1282"/>
      <c r="S2" s="1282"/>
      <c r="T2" s="1282"/>
      <c r="U2" s="1282"/>
      <c r="V2" s="1282"/>
      <c r="W2" s="1282"/>
      <c r="X2" s="1282"/>
      <c r="Y2" s="1282"/>
      <c r="Z2" s="1282"/>
      <c r="AA2" s="1282"/>
      <c r="AB2" s="1282"/>
      <c r="AC2" s="1282"/>
      <c r="AD2" s="1282"/>
      <c r="AE2" s="1282"/>
      <c r="AF2" s="1282"/>
      <c r="AG2" s="1282"/>
      <c r="AH2" s="1282"/>
      <c r="AI2" s="1282"/>
      <c r="AJ2" s="1282"/>
      <c r="AK2" s="1282"/>
    </row>
    <row r="3" spans="1:37" ht="27" customHeight="1" thickBot="1">
      <c r="A3" s="1283" t="s">
        <v>6</v>
      </c>
      <c r="B3" s="1283"/>
      <c r="C3" s="1284"/>
      <c r="D3" s="1285" t="str">
        <f>IF(基本情報入力シート!M16="","",基本情報入力シート!M16)</f>
        <v>社会福祉法人　○○</v>
      </c>
      <c r="E3" s="1286"/>
      <c r="F3" s="1286"/>
      <c r="G3" s="1286"/>
      <c r="H3" s="1286"/>
      <c r="I3" s="1286"/>
      <c r="J3" s="1286"/>
      <c r="K3" s="1286"/>
      <c r="L3" s="1286"/>
      <c r="M3" s="1286"/>
      <c r="N3" s="1286"/>
      <c r="O3" s="1287"/>
      <c r="P3" s="603"/>
      <c r="Q3" s="1282"/>
      <c r="R3" s="1282"/>
      <c r="S3" s="1282"/>
      <c r="T3" s="1282"/>
      <c r="U3" s="1282"/>
      <c r="V3" s="1282"/>
      <c r="W3" s="1282"/>
      <c r="X3" s="1282"/>
      <c r="Y3" s="1282"/>
      <c r="Z3" s="1282"/>
      <c r="AA3" s="1282"/>
      <c r="AB3" s="1282"/>
      <c r="AC3" s="1282"/>
      <c r="AD3" s="1282"/>
      <c r="AE3" s="1282"/>
      <c r="AF3" s="1282"/>
      <c r="AG3" s="1282"/>
      <c r="AH3" s="1282"/>
      <c r="AI3" s="1282"/>
      <c r="AJ3" s="1282"/>
      <c r="AK3" s="1282"/>
    </row>
    <row r="4" spans="1:37" ht="21" customHeight="1" thickBot="1">
      <c r="A4" s="604"/>
      <c r="B4" s="604"/>
      <c r="C4" s="604"/>
      <c r="D4" s="605"/>
      <c r="E4" s="605"/>
      <c r="F4" s="605"/>
      <c r="G4" s="605"/>
      <c r="H4" s="605"/>
      <c r="I4" s="605"/>
      <c r="J4" s="605"/>
      <c r="K4" s="605"/>
      <c r="L4" s="605"/>
      <c r="M4" s="605"/>
      <c r="N4" s="605"/>
      <c r="O4" s="605"/>
      <c r="P4" s="605"/>
      <c r="Q4" s="1282"/>
      <c r="R4" s="1282"/>
      <c r="S4" s="1282"/>
      <c r="T4" s="1282"/>
      <c r="U4" s="1282"/>
      <c r="V4" s="1282"/>
      <c r="W4" s="1282"/>
      <c r="X4" s="1282"/>
      <c r="Y4" s="1282"/>
      <c r="Z4" s="1282"/>
      <c r="AA4" s="1282"/>
      <c r="AB4" s="1282"/>
      <c r="AC4" s="1282"/>
      <c r="AD4" s="1282"/>
      <c r="AE4" s="1282"/>
      <c r="AF4" s="1282"/>
      <c r="AG4" s="1282"/>
      <c r="AH4" s="1282"/>
      <c r="AI4" s="1282"/>
      <c r="AJ4" s="1282"/>
      <c r="AK4" s="1282"/>
    </row>
    <row r="5" spans="1:37" ht="27.75" customHeight="1" thickBot="1">
      <c r="A5" s="1288" t="s">
        <v>384</v>
      </c>
      <c r="B5" s="1289"/>
      <c r="C5" s="1289"/>
      <c r="D5" s="1289"/>
      <c r="E5" s="1289"/>
      <c r="F5" s="1289"/>
      <c r="G5" s="1289"/>
      <c r="H5" s="1289"/>
      <c r="I5" s="1289"/>
      <c r="J5" s="1289"/>
      <c r="K5" s="1289"/>
      <c r="L5" s="1289"/>
      <c r="M5" s="1289"/>
      <c r="N5" s="1289"/>
      <c r="O5" s="606">
        <f>IF(SUM(AG12:AG111)=0,"",SUM(AG12:AG110))</f>
        <v>228150</v>
      </c>
      <c r="P5" s="605"/>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1:37" ht="21" customHeight="1">
      <c r="R6" s="607"/>
      <c r="S6" s="600"/>
      <c r="AG6" s="608"/>
    </row>
    <row r="7" spans="1:37" ht="14.25" customHeight="1">
      <c r="A7" s="1290"/>
      <c r="B7" s="1317" t="s">
        <v>267</v>
      </c>
      <c r="C7" s="1318"/>
      <c r="D7" s="1318"/>
      <c r="E7" s="1318"/>
      <c r="F7" s="1318"/>
      <c r="G7" s="1318"/>
      <c r="H7" s="1318"/>
      <c r="I7" s="1318"/>
      <c r="J7" s="1318"/>
      <c r="K7" s="1319"/>
      <c r="L7" s="1277" t="s">
        <v>86</v>
      </c>
      <c r="M7" s="1299" t="s">
        <v>382</v>
      </c>
      <c r="N7" s="1300"/>
      <c r="O7" s="1279" t="s">
        <v>99</v>
      </c>
      <c r="P7" s="1295" t="s">
        <v>52</v>
      </c>
      <c r="Q7" s="1277" t="s">
        <v>380</v>
      </c>
      <c r="R7" s="1297" t="s">
        <v>471</v>
      </c>
      <c r="S7" s="1311" t="s">
        <v>381</v>
      </c>
      <c r="T7" s="1312"/>
      <c r="U7" s="1312"/>
      <c r="V7" s="1312"/>
      <c r="W7" s="1312"/>
      <c r="X7" s="1312"/>
      <c r="Y7" s="1312"/>
      <c r="Z7" s="1312"/>
      <c r="AA7" s="1312"/>
      <c r="AB7" s="1312"/>
      <c r="AC7" s="1312"/>
      <c r="AD7" s="1312"/>
      <c r="AE7" s="1312"/>
      <c r="AF7" s="1312"/>
      <c r="AG7" s="1312"/>
      <c r="AH7" s="1312"/>
      <c r="AI7" s="1312"/>
      <c r="AJ7" s="1312"/>
      <c r="AK7" s="1313"/>
    </row>
    <row r="8" spans="1:37" ht="21.75" customHeight="1">
      <c r="A8" s="1291"/>
      <c r="B8" s="1320"/>
      <c r="C8" s="1321"/>
      <c r="D8" s="1321"/>
      <c r="E8" s="1321"/>
      <c r="F8" s="1321"/>
      <c r="G8" s="1321"/>
      <c r="H8" s="1321"/>
      <c r="I8" s="1321"/>
      <c r="J8" s="1321"/>
      <c r="K8" s="1322"/>
      <c r="L8" s="1278"/>
      <c r="M8" s="1301"/>
      <c r="N8" s="1302"/>
      <c r="O8" s="1280"/>
      <c r="P8" s="1296"/>
      <c r="Q8" s="1278"/>
      <c r="R8" s="1298"/>
      <c r="S8" s="1298" t="s">
        <v>383</v>
      </c>
      <c r="T8" s="1314" t="s">
        <v>472</v>
      </c>
      <c r="U8" s="1305" t="s">
        <v>473</v>
      </c>
      <c r="V8" s="1306"/>
      <c r="W8" s="1306"/>
      <c r="X8" s="1306"/>
      <c r="Y8" s="1306"/>
      <c r="Z8" s="1306"/>
      <c r="AA8" s="1306"/>
      <c r="AB8" s="1306"/>
      <c r="AC8" s="1306"/>
      <c r="AD8" s="1306"/>
      <c r="AE8" s="1306"/>
      <c r="AF8" s="1307"/>
      <c r="AG8" s="1315" t="s">
        <v>474</v>
      </c>
      <c r="AH8" s="1292" t="s">
        <v>385</v>
      </c>
      <c r="AI8" s="1293"/>
      <c r="AJ8" s="1293"/>
      <c r="AK8" s="1294"/>
    </row>
    <row r="9" spans="1:37" ht="21.75" customHeight="1">
      <c r="A9" s="1291"/>
      <c r="B9" s="1320"/>
      <c r="C9" s="1321"/>
      <c r="D9" s="1321"/>
      <c r="E9" s="1321"/>
      <c r="F9" s="1321"/>
      <c r="G9" s="1321"/>
      <c r="H9" s="1321"/>
      <c r="I9" s="1321"/>
      <c r="J9" s="1321"/>
      <c r="K9" s="1322"/>
      <c r="L9" s="1278"/>
      <c r="M9" s="1303"/>
      <c r="N9" s="1304"/>
      <c r="O9" s="1280"/>
      <c r="P9" s="1296"/>
      <c r="Q9" s="1278"/>
      <c r="R9" s="1298"/>
      <c r="S9" s="1298"/>
      <c r="T9" s="1314"/>
      <c r="U9" s="1305"/>
      <c r="V9" s="1306"/>
      <c r="W9" s="1306"/>
      <c r="X9" s="1306"/>
      <c r="Y9" s="1306"/>
      <c r="Z9" s="1306"/>
      <c r="AA9" s="1306"/>
      <c r="AB9" s="1306"/>
      <c r="AC9" s="1306"/>
      <c r="AD9" s="1306"/>
      <c r="AE9" s="1306"/>
      <c r="AF9" s="1307"/>
      <c r="AG9" s="1316"/>
      <c r="AH9" s="610"/>
      <c r="AI9" s="611"/>
      <c r="AJ9" s="610"/>
      <c r="AK9" s="611"/>
    </row>
    <row r="10" spans="1:37" ht="150" customHeight="1">
      <c r="A10" s="1291"/>
      <c r="B10" s="1320"/>
      <c r="C10" s="1321"/>
      <c r="D10" s="1321"/>
      <c r="E10" s="1321"/>
      <c r="F10" s="1321"/>
      <c r="G10" s="1321"/>
      <c r="H10" s="1321"/>
      <c r="I10" s="1321"/>
      <c r="J10" s="1321"/>
      <c r="K10" s="1322"/>
      <c r="L10" s="1278"/>
      <c r="M10" s="612" t="s">
        <v>154</v>
      </c>
      <c r="N10" s="612" t="s">
        <v>155</v>
      </c>
      <c r="O10" s="1280"/>
      <c r="P10" s="1296"/>
      <c r="Q10" s="1278"/>
      <c r="R10" s="1298"/>
      <c r="S10" s="1298"/>
      <c r="T10" s="1314"/>
      <c r="U10" s="1308"/>
      <c r="V10" s="1309"/>
      <c r="W10" s="1309"/>
      <c r="X10" s="1309"/>
      <c r="Y10" s="1309"/>
      <c r="Z10" s="1309"/>
      <c r="AA10" s="1309"/>
      <c r="AB10" s="1309"/>
      <c r="AC10" s="1309"/>
      <c r="AD10" s="1309"/>
      <c r="AE10" s="1309"/>
      <c r="AF10" s="1310"/>
      <c r="AG10" s="1316"/>
      <c r="AH10" s="610" t="s">
        <v>477</v>
      </c>
      <c r="AI10" s="609" t="s">
        <v>475</v>
      </c>
      <c r="AJ10" s="610" t="s">
        <v>478</v>
      </c>
      <c r="AK10" s="609" t="s">
        <v>476</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f>IF(基本情報入力シート!C34="","",基本情報入力シート!C34)</f>
        <v>2</v>
      </c>
      <c r="C12" s="628">
        <f>IF(基本情報入力シート!D34="","",基本情報入力シート!D34)</f>
        <v>5</v>
      </c>
      <c r="D12" s="629">
        <f>IF(基本情報入力シート!E34="","",基本情報入力シート!E34)</f>
        <v>5</v>
      </c>
      <c r="E12" s="629">
        <f>IF(基本情報入力シート!F34="","",基本情報入力シート!F34)</f>
        <v>5</v>
      </c>
      <c r="F12" s="629">
        <f>IF(基本情報入力シート!G34="","",基本情報入力シート!G34)</f>
        <v>5</v>
      </c>
      <c r="G12" s="629">
        <f>IF(基本情報入力シート!H34="","",基本情報入力シート!H34)</f>
        <v>5</v>
      </c>
      <c r="H12" s="629">
        <f>IF(基本情報入力シート!I34="","",基本情報入力シート!I34)</f>
        <v>5</v>
      </c>
      <c r="I12" s="629">
        <f>IF(基本情報入力シート!J34="","",基本情報入力シート!J34)</f>
        <v>5</v>
      </c>
      <c r="J12" s="629">
        <f>IF(基本情報入力シート!K34="","",基本情報入力シート!K34)</f>
        <v>5</v>
      </c>
      <c r="K12" s="630">
        <f>IF(基本情報入力シート!L34="","",基本情報入力シート!L34)</f>
        <v>5</v>
      </c>
      <c r="L12" s="631" t="str">
        <f>IF(基本情報入力シート!M34="","",基本情報入力シート!M34)</f>
        <v>滋賀県</v>
      </c>
      <c r="M12" s="631" t="str">
        <f>IF(基本情報入力シート!R34="","",基本情報入力シート!R34)</f>
        <v>滋賀県</v>
      </c>
      <c r="N12" s="631" t="str">
        <f>IF(基本情報入力シート!W34="","",基本情報入力シート!W34)</f>
        <v>大津市</v>
      </c>
      <c r="O12" s="626" t="str">
        <f>IF(基本情報入力シート!X34="","",基本情報入力シート!X34)</f>
        <v>○○事業所</v>
      </c>
      <c r="P12" s="632" t="str">
        <f>IF(基本情報入力シート!Y34="","",基本情報入力シート!Y34)</f>
        <v>就労継続支援Ａ型</v>
      </c>
      <c r="Q12" s="714" t="s">
        <v>61</v>
      </c>
      <c r="R12" s="450">
        <f>IF(基本情報入力シート!AB34="","",基本情報入力シート!AB34)</f>
        <v>2925000</v>
      </c>
      <c r="S12" s="715" t="s">
        <v>509</v>
      </c>
      <c r="T12" s="633">
        <f>IF(P12="","",VLOOKUP(P12,【参考】数式用!$J$2:$L$34,3,FALSE))</f>
        <v>1.2999999999999999E-2</v>
      </c>
      <c r="U12" s="634" t="s">
        <v>17</v>
      </c>
      <c r="V12" s="716">
        <v>4</v>
      </c>
      <c r="W12" s="635" t="s">
        <v>11</v>
      </c>
      <c r="X12" s="716">
        <v>10</v>
      </c>
      <c r="Y12" s="636" t="s">
        <v>66</v>
      </c>
      <c r="Z12" s="717">
        <v>5</v>
      </c>
      <c r="AA12" s="637" t="s">
        <v>11</v>
      </c>
      <c r="AB12" s="716">
        <v>3</v>
      </c>
      <c r="AC12" s="637" t="s">
        <v>14</v>
      </c>
      <c r="AD12" s="638" t="s">
        <v>27</v>
      </c>
      <c r="AE12" s="769">
        <f>IF(V12&gt;=1,(Z12*12+AB12)-(V12*12+X12)+1,"")</f>
        <v>6</v>
      </c>
      <c r="AF12" s="639" t="s">
        <v>46</v>
      </c>
      <c r="AG12" s="640">
        <f>IFERROR(ROUNDDOWN(R12*T12,0)*AE12,"")</f>
        <v>228150</v>
      </c>
      <c r="AH12" s="774">
        <v>180000</v>
      </c>
      <c r="AI12" s="775">
        <v>150000</v>
      </c>
      <c r="AJ12" s="774">
        <v>48151</v>
      </c>
      <c r="AK12" s="775">
        <v>48151</v>
      </c>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452</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455</v>
      </c>
      <c r="B19" s="45"/>
      <c r="C19" s="46">
        <v>8.5999999999999993E-2</v>
      </c>
      <c r="D19" s="46">
        <v>6.3E-2</v>
      </c>
      <c r="E19" s="46">
        <v>3.5000000000000003E-2</v>
      </c>
      <c r="F19" s="46">
        <v>1.9E-2</v>
      </c>
      <c r="G19" s="46">
        <v>1.6E-2</v>
      </c>
      <c r="H19" s="48" t="s">
        <v>271</v>
      </c>
      <c r="I19" s="498" t="s">
        <v>232</v>
      </c>
      <c r="J19" s="646" t="s">
        <v>455</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w</cp:lastModifiedBy>
  <cp:lastPrinted>2022-07-13T09:36:47Z</cp:lastPrinted>
  <dcterms:created xsi:type="dcterms:W3CDTF">2020-02-21T08:37:11Z</dcterms:created>
  <dcterms:modified xsi:type="dcterms:W3CDTF">2022-07-20T08:27:32Z</dcterms:modified>
</cp:coreProperties>
</file>