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2\MA09$\高校課・幼小中課\修学支援係\●滋賀県奨学資金【共有用】\奨学資金他制度　周知\R2\ホームページ更新\HP更新Ｒ3.3\課長起案\ＨＰ記載\"/>
    </mc:Choice>
  </mc:AlternateContent>
  <bookViews>
    <workbookView xWindow="0" yWindow="0" windowWidth="22560" windowHeight="10430"/>
  </bookViews>
  <sheets>
    <sheet name="HP)(案)" sheetId="52" r:id="rId1"/>
  </sheets>
  <definedNames>
    <definedName name="_xlnm.Print_Area" localSheetId="0">'HP)(案)'!$A$1:$K$50</definedName>
  </definedNames>
  <calcPr calcId="152511"/>
</workbook>
</file>

<file path=xl/calcChain.xml><?xml version="1.0" encoding="utf-8"?>
<calcChain xmlns="http://schemas.openxmlformats.org/spreadsheetml/2006/main">
  <c r="M46" i="52" l="1"/>
  <c r="R46" i="52" s="1"/>
  <c r="M45" i="52"/>
  <c r="Q45" i="52" s="1"/>
  <c r="M44" i="52"/>
  <c r="P44" i="52" s="1"/>
  <c r="M43" i="52"/>
  <c r="R43" i="52" s="1"/>
  <c r="M40" i="52"/>
  <c r="X38" i="52"/>
  <c r="W38" i="52"/>
  <c r="V38" i="52"/>
  <c r="U38" i="52"/>
  <c r="M38" i="52"/>
  <c r="X36" i="52"/>
  <c r="W36" i="52"/>
  <c r="V36" i="52"/>
  <c r="U36" i="52"/>
  <c r="M36" i="52"/>
  <c r="X35" i="52"/>
  <c r="W35" i="52"/>
  <c r="V35" i="52"/>
  <c r="U35" i="52"/>
  <c r="M35" i="52"/>
  <c r="X34" i="52"/>
  <c r="W34" i="52"/>
  <c r="V34" i="52"/>
  <c r="U34" i="52"/>
  <c r="M34" i="52"/>
  <c r="X33" i="52"/>
  <c r="W33" i="52"/>
  <c r="V33" i="52"/>
  <c r="U33" i="52"/>
  <c r="M33" i="52"/>
  <c r="R29" i="52"/>
  <c r="M29" i="52"/>
  <c r="Q29" i="52" s="1"/>
  <c r="S28" i="52"/>
  <c r="Q28" i="52"/>
  <c r="M28" i="52"/>
  <c r="P28" i="52" s="1"/>
  <c r="R27" i="52"/>
  <c r="M27" i="52"/>
  <c r="O27" i="52" s="1"/>
  <c r="M26" i="52"/>
  <c r="R26" i="52" s="1"/>
  <c r="M24" i="52"/>
  <c r="O23" i="52"/>
  <c r="S22" i="52" s="1"/>
  <c r="R21" i="52"/>
  <c r="Q21" i="52"/>
  <c r="P21" i="52"/>
  <c r="O21" i="52"/>
  <c r="M21" i="52"/>
  <c r="R20" i="52"/>
  <c r="Q20" i="52"/>
  <c r="P20" i="52"/>
  <c r="O20" i="52"/>
  <c r="M20" i="52"/>
  <c r="R19" i="52"/>
  <c r="Q19" i="52"/>
  <c r="P19" i="52"/>
  <c r="O19" i="52"/>
  <c r="M19" i="52"/>
  <c r="R18" i="52"/>
  <c r="Q18" i="52"/>
  <c r="P18" i="52"/>
  <c r="O18" i="52"/>
  <c r="M18" i="52"/>
  <c r="R17" i="52"/>
  <c r="Q17" i="52"/>
  <c r="P17" i="52"/>
  <c r="O17" i="52"/>
  <c r="M17" i="52"/>
  <c r="R16" i="52"/>
  <c r="Q16" i="52"/>
  <c r="P16" i="52"/>
  <c r="O16" i="52"/>
  <c r="M16" i="52"/>
  <c r="R15" i="52"/>
  <c r="Q15" i="52"/>
  <c r="P15" i="52"/>
  <c r="O15" i="52"/>
  <c r="M15" i="52"/>
  <c r="R14" i="52"/>
  <c r="Q14" i="52"/>
  <c r="P14" i="52"/>
  <c r="O14" i="52"/>
  <c r="M14" i="52"/>
  <c r="P10" i="52"/>
  <c r="M10" i="52"/>
  <c r="O26" i="52" l="1"/>
  <c r="U26" i="52" s="1"/>
  <c r="Q26" i="52"/>
  <c r="S26" i="52"/>
  <c r="P27" i="52"/>
  <c r="O43" i="52"/>
  <c r="Q43" i="52"/>
  <c r="Q44" i="52"/>
  <c r="O22" i="52"/>
  <c r="U22" i="52" s="1"/>
  <c r="R45" i="52"/>
  <c r="R22" i="52"/>
  <c r="X22" i="52" s="1"/>
  <c r="P22" i="52"/>
  <c r="V22" i="52" s="1"/>
  <c r="Q22" i="52"/>
  <c r="W22" i="52" s="1"/>
  <c r="P26" i="52"/>
  <c r="Q27" i="52"/>
  <c r="V27" i="52" s="1"/>
  <c r="R28" i="52"/>
  <c r="S29" i="52"/>
  <c r="P38" i="52"/>
  <c r="P43" i="52"/>
  <c r="R44" i="52"/>
  <c r="F36" i="52"/>
  <c r="S27" i="52"/>
  <c r="O46" i="52"/>
  <c r="P46" i="52"/>
  <c r="O29" i="52"/>
  <c r="O45" i="52"/>
  <c r="Q46" i="52"/>
  <c r="O28" i="52"/>
  <c r="P29" i="52"/>
  <c r="O44" i="52"/>
  <c r="P45" i="52"/>
  <c r="U43" i="52" l="1"/>
  <c r="U12" i="52" s="1"/>
  <c r="V44" i="52"/>
  <c r="V12" i="52" s="1"/>
  <c r="X46" i="52"/>
  <c r="W45" i="52"/>
  <c r="X29" i="52"/>
  <c r="W28" i="52"/>
  <c r="X12" i="52" l="1"/>
  <c r="W12" i="52"/>
  <c r="Q10" i="52" s="1"/>
  <c r="Q11" i="52" s="1"/>
  <c r="C45" i="52" s="1"/>
</calcChain>
</file>

<file path=xl/sharedStrings.xml><?xml version="1.0" encoding="utf-8"?>
<sst xmlns="http://schemas.openxmlformats.org/spreadsheetml/2006/main" count="168" uniqueCount="76">
  <si>
    <t>世帯の人数により計算する額</t>
  </si>
  <si>
    <t>世帯構成により計算する額</t>
  </si>
  <si>
    <t>円</t>
  </si>
  <si>
    <t>70歳以上</t>
  </si>
  <si>
    <t>60～69歳</t>
  </si>
  <si>
    <t>41～59歳</t>
  </si>
  <si>
    <t>20～40歳</t>
  </si>
  <si>
    <t>12～19歳</t>
  </si>
  <si>
    <t>6～11歳</t>
  </si>
  <si>
    <t>3～5歳</t>
  </si>
  <si>
    <t>0～2歳</t>
  </si>
  <si>
    <t>1-2級地</t>
  </si>
  <si>
    <t>2-1級地</t>
  </si>
  <si>
    <t>3-1級地</t>
  </si>
  <si>
    <t>3-2級地</t>
  </si>
  <si>
    <t>２人</t>
  </si>
  <si>
    <t>３人</t>
  </si>
  <si>
    <t>４人</t>
  </si>
  <si>
    <t>５人</t>
  </si>
  <si>
    <t>６人</t>
  </si>
  <si>
    <t>児童1人</t>
  </si>
  <si>
    <t>児童２人</t>
  </si>
  <si>
    <t>児童３人</t>
  </si>
  <si>
    <t>児童４人</t>
  </si>
  <si>
    <t>就学状況により計算する額</t>
  </si>
  <si>
    <t>就学状況</t>
  </si>
  <si>
    <t>一人につき加算される額</t>
  </si>
  <si>
    <t>高校生</t>
  </si>
  <si>
    <t>中学生</t>
  </si>
  <si>
    <t>小学生</t>
  </si>
  <si>
    <t>就学前</t>
  </si>
  <si>
    <t>アパートなど賃料を支払っている場合加算される額</t>
  </si>
  <si>
    <t>家賃×12カ月分×1.7</t>
  </si>
  <si>
    <t>（家賃の上限額　</t>
  </si>
  <si>
    <t>円）</t>
  </si>
  <si>
    <t>1人親世帯について児童（高校生（18歳）以下）の人数により計算される額</t>
  </si>
  <si>
    <t>【目安額】</t>
  </si>
  <si>
    <t>【級別　基準額】</t>
  </si>
  <si>
    <t>1級地-2</t>
  </si>
  <si>
    <t>2級地-1</t>
  </si>
  <si>
    <t>3級地-1</t>
  </si>
  <si>
    <t>3級地-2</t>
  </si>
  <si>
    <t>人</t>
  </si>
  <si>
    <t>補正率</t>
  </si>
  <si>
    <t>2人世帯</t>
  </si>
  <si>
    <t>３人世帯</t>
  </si>
  <si>
    <t>４人世帯</t>
  </si>
  <si>
    <t>５人世帯</t>
  </si>
  <si>
    <t>６人世帯</t>
  </si>
  <si>
    <t>家賃額</t>
  </si>
  <si>
    <t>児童数</t>
  </si>
  <si>
    <t>※四捨五入</t>
  </si>
  <si>
    <t>【目安金額】</t>
  </si>
  <si>
    <t>２　世帯員の年齢別の構成を入力してください</t>
  </si>
  <si>
    <t>人世帯</t>
  </si>
  <si>
    <t>【参考】</t>
  </si>
  <si>
    <t>　　（注意）家賃（月額）には、上限額が市町別に設定されています。</t>
  </si>
  <si>
    <t>家賃月額</t>
  </si>
  <si>
    <t>家賃×12×1.7</t>
  </si>
  <si>
    <t>６　一人親の場合、児童（高校生（18歳）以下）の人数を入力してください</t>
  </si>
  <si>
    <t>「世帯の需要の年額の1.7倍」目安額計算シート</t>
  </si>
  <si>
    <t>【計算内容　（エクセルの関数を用いて計算）】</t>
  </si>
  <si>
    <t>１　お住まいの居住地（市町）を選択してください</t>
  </si>
  <si>
    <t>「世帯の需要の年額の1.7倍」は下記の金額が目安となります</t>
  </si>
  <si>
    <t>（留意事項）</t>
  </si>
  <si>
    <t>・世帯員のなかに障害者がいる場合、その障害の程度により生活保護法制度における加算額を目安額に上乗せさせることができる場合があります。</t>
  </si>
  <si>
    <t>・</t>
  </si>
  <si>
    <t>以下の１から６までについてそれぞれ黄色の部分に入力すると目安金額が表示されます。</t>
  </si>
  <si>
    <t>３　世帯員の人数を入力してください</t>
  </si>
  <si>
    <t>（注意）　6人世帯までしか計算できません。世帯数が6人以上の場合、6を入力してください。</t>
  </si>
  <si>
    <t>（注意）　児童数は４人までしか計算できません。4人以上の場合、4を入力してください。</t>
  </si>
  <si>
    <t>・世帯員の就労人数やその収入等により目安金額は上記の値と変わります。</t>
  </si>
  <si>
    <t>４　世帯員のうち就学者人数（就学前含む）を入力してください</t>
  </si>
  <si>
    <t>５　賃料を支払っている場合その月額を入力してください</t>
  </si>
  <si>
    <r>
      <t>なお、このシートで計算される値は滋賀県奨学資金貸与条例により規定する基準を使用していますが、簡便化のため概算値としています部分があります。</t>
    </r>
    <r>
      <rPr>
        <sz val="11"/>
        <color rgb="FFFF0000"/>
        <rFont val="ＭＳ Ｐゴシック"/>
        <family val="3"/>
        <charset val="128"/>
        <scheme val="minor"/>
      </rPr>
      <t>つきましては、あくまで目安値としてご理解ください。</t>
    </r>
    <phoneticPr fontId="7"/>
  </si>
  <si>
    <t>令和威３年度以降に滋賀県奨学資金の貸与を受けようとする場合の検討材料とし活用てください。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</si>
</sst>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quot;※&quot;#,##0"/>
    <numFmt numFmtId="177" formatCode="#,##0&quot;円&quot;"/>
    <numFmt numFmtId="178" formatCode="#,##0_);[Red]\(#,##0\)"/>
    <numFmt numFmtId="179" formatCode="#,##0_ "/>
    <numFmt numFmtId="180" formatCode="0&quot;人&quot;&quot;家&quot;&quot;族&quot;"/>
    <numFmt numFmtId="181" formatCode="&quot;約&quot;&quot;　&quot;#,##0&quot;　&quot;&quot;円&quot;"/>
    <numFmt numFmtId="182" formatCode="&quot;⇒&quot;&quot;　&quot;#,##0&quot;円&quot;"/>
  </numFmts>
  <fonts count="8" x14ac:knownFonts="1">
    <font>
      <sz val="11"/>
      <color theme="1"/>
      <name val="ＭＳ Ｐゴシック"/>
      <charset val="128"/>
      <scheme val="minor"/>
    </font>
    <font>
      <b/>
      <sz val="11"/>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1"/>
      <color rgb="FFFF0000"/>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6"/>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s>
  <borders count="30">
    <border>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alignment vertical="center"/>
    </xf>
  </cellStyleXfs>
  <cellXfs count="107">
    <xf numFmtId="0" fontId="0" fillId="0" borderId="0" xfId="0">
      <alignment vertical="center"/>
    </xf>
    <xf numFmtId="0" fontId="1" fillId="2" borderId="0" xfId="0" applyFont="1" applyFill="1">
      <alignment vertical="center"/>
    </xf>
    <xf numFmtId="0" fontId="0" fillId="2" borderId="0" xfId="0" applyFill="1">
      <alignment vertical="center"/>
    </xf>
    <xf numFmtId="0" fontId="0" fillId="2" borderId="0" xfId="0" applyFill="1" applyAlignment="1">
      <alignment vertical="center" shrinkToFit="1"/>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shrinkToFit="1"/>
    </xf>
    <xf numFmtId="0" fontId="0" fillId="0" borderId="0" xfId="0" applyAlignment="1">
      <alignment horizontal="center" vertical="top"/>
    </xf>
    <xf numFmtId="0" fontId="0" fillId="2" borderId="0" xfId="0" applyFill="1" applyAlignment="1">
      <alignment vertical="center"/>
    </xf>
    <xf numFmtId="0" fontId="1" fillId="2" borderId="0" xfId="0" applyFont="1" applyFill="1" applyAlignment="1">
      <alignment vertical="center"/>
    </xf>
    <xf numFmtId="0" fontId="0" fillId="2" borderId="0" xfId="0" applyFill="1" applyBorder="1" applyAlignment="1">
      <alignment vertical="center" shrinkToFit="1"/>
    </xf>
    <xf numFmtId="0" fontId="0" fillId="2" borderId="1"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0" fillId="2" borderId="0" xfId="0" applyFont="1" applyFill="1" applyBorder="1" applyAlignment="1">
      <alignment horizontal="center" vertical="center" shrinkToFit="1"/>
    </xf>
    <xf numFmtId="0" fontId="1" fillId="2" borderId="0" xfId="0" applyFont="1" applyFill="1" applyAlignment="1">
      <alignment vertical="center" shrinkToFit="1"/>
    </xf>
    <xf numFmtId="0" fontId="1" fillId="2" borderId="0" xfId="0" applyFont="1" applyFill="1" applyAlignment="1">
      <alignment horizontal="center" vertical="center" shrinkToFit="1"/>
    </xf>
    <xf numFmtId="179" fontId="0" fillId="2" borderId="5" xfId="0" applyNumberFormat="1" applyFont="1" applyFill="1" applyBorder="1" applyAlignment="1">
      <alignment horizontal="right" vertical="center" shrinkToFit="1"/>
    </xf>
    <xf numFmtId="0" fontId="1" fillId="3" borderId="5" xfId="0" applyFont="1" applyFill="1" applyBorder="1" applyAlignment="1" applyProtection="1">
      <alignment horizontal="center" vertical="center" shrinkToFit="1"/>
      <protection locked="0"/>
    </xf>
    <xf numFmtId="0" fontId="0" fillId="2" borderId="0" xfId="0" applyFont="1" applyFill="1" applyAlignment="1">
      <alignment vertical="center" shrinkToFit="1"/>
    </xf>
    <xf numFmtId="0" fontId="0" fillId="2" borderId="5" xfId="0" applyFont="1" applyFill="1" applyBorder="1" applyAlignment="1">
      <alignment horizontal="right" vertical="center" shrinkToFit="1"/>
    </xf>
    <xf numFmtId="0" fontId="0" fillId="2" borderId="0" xfId="0" applyFont="1" applyFill="1" applyAlignment="1">
      <alignment horizontal="center" vertical="center" shrinkToFit="1"/>
    </xf>
    <xf numFmtId="0" fontId="0" fillId="2" borderId="0" xfId="0" applyFont="1" applyFill="1">
      <alignment vertical="center"/>
    </xf>
    <xf numFmtId="0" fontId="0" fillId="2" borderId="5" xfId="0" applyFill="1" applyBorder="1" applyAlignment="1">
      <alignment horizontal="center" vertical="center" shrinkToFit="1"/>
    </xf>
    <xf numFmtId="178" fontId="0" fillId="2" borderId="0" xfId="0" applyNumberFormat="1" applyFill="1" applyBorder="1" applyAlignment="1">
      <alignment vertical="center" shrinkToFit="1"/>
    </xf>
    <xf numFmtId="178" fontId="0" fillId="2" borderId="0" xfId="0" applyNumberFormat="1" applyFont="1" applyFill="1" applyBorder="1" applyAlignment="1">
      <alignment horizontal="center" vertical="center" shrinkToFit="1"/>
    </xf>
    <xf numFmtId="0" fontId="0" fillId="2" borderId="0" xfId="0" applyFill="1" applyAlignment="1">
      <alignment horizontal="center" vertical="center" shrinkToFit="1"/>
    </xf>
    <xf numFmtId="0" fontId="0" fillId="2" borderId="0" xfId="0" applyFont="1" applyFill="1" applyAlignment="1">
      <alignment vertical="center"/>
    </xf>
    <xf numFmtId="179" fontId="1" fillId="3" borderId="5" xfId="0" applyNumberFormat="1" applyFont="1" applyFill="1" applyBorder="1" applyAlignment="1" applyProtection="1">
      <alignment vertical="center" shrinkToFit="1"/>
      <protection locked="0"/>
    </xf>
    <xf numFmtId="179" fontId="0" fillId="2" borderId="0" xfId="0" applyNumberFormat="1" applyFill="1" applyBorder="1" applyAlignment="1">
      <alignment vertical="center" shrinkToFit="1"/>
    </xf>
    <xf numFmtId="177" fontId="0" fillId="2" borderId="0" xfId="0" applyNumberFormat="1" applyFill="1" applyBorder="1" applyAlignment="1">
      <alignment vertical="center" shrinkToFit="1"/>
    </xf>
    <xf numFmtId="0" fontId="4" fillId="2" borderId="0" xfId="0" applyFont="1" applyFill="1" applyBorder="1" applyAlignment="1">
      <alignment horizontal="center" vertical="center" shrinkToFit="1"/>
    </xf>
    <xf numFmtId="0" fontId="0" fillId="2" borderId="0" xfId="0" applyFill="1" applyAlignment="1"/>
    <xf numFmtId="0" fontId="0" fillId="2" borderId="6" xfId="0" applyFill="1" applyBorder="1" applyAlignment="1">
      <alignment vertical="center" shrinkToFit="1"/>
    </xf>
    <xf numFmtId="0" fontId="1" fillId="2" borderId="11" xfId="0" applyFont="1" applyFill="1" applyBorder="1" applyAlignment="1">
      <alignment horizontal="right" vertical="center" shrinkToFit="1"/>
    </xf>
    <xf numFmtId="0" fontId="0" fillId="2" borderId="5" xfId="0" applyFont="1" applyFill="1" applyBorder="1" applyAlignment="1">
      <alignment horizontal="center" vertical="center" shrinkToFit="1"/>
    </xf>
    <xf numFmtId="179" fontId="0" fillId="2" borderId="5" xfId="0" applyNumberFormat="1" applyFont="1" applyFill="1" applyBorder="1" applyAlignment="1">
      <alignment horizontal="left" vertical="center" shrinkToFit="1"/>
    </xf>
    <xf numFmtId="0" fontId="0" fillId="2" borderId="5" xfId="0" applyFill="1" applyBorder="1" applyAlignment="1">
      <alignment vertical="center" shrinkToFit="1"/>
    </xf>
    <xf numFmtId="0" fontId="0" fillId="2" borderId="3" xfId="0" applyFont="1" applyFill="1" applyBorder="1" applyAlignment="1">
      <alignment vertical="center" shrinkToFit="1"/>
    </xf>
    <xf numFmtId="179" fontId="0" fillId="2" borderId="5" xfId="0" applyNumberFormat="1" applyFill="1" applyBorder="1" applyAlignment="1">
      <alignment vertical="center" shrinkToFit="1"/>
    </xf>
    <xf numFmtId="0" fontId="0" fillId="2" borderId="5" xfId="0" applyFont="1" applyFill="1" applyBorder="1" applyAlignment="1">
      <alignment horizontal="left" vertical="center" shrinkToFit="1"/>
    </xf>
    <xf numFmtId="179" fontId="0" fillId="2" borderId="0" xfId="0" applyNumberFormat="1" applyFill="1" applyAlignment="1">
      <alignment vertical="center" shrinkToFit="1"/>
    </xf>
    <xf numFmtId="180" fontId="1" fillId="2" borderId="0" xfId="0" applyNumberFormat="1" applyFont="1" applyFill="1" applyAlignment="1">
      <alignment vertical="center" shrinkToFit="1"/>
    </xf>
    <xf numFmtId="0" fontId="0" fillId="2" borderId="1" xfId="0"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left" vertical="center" shrinkToFit="1"/>
    </xf>
    <xf numFmtId="0" fontId="0" fillId="2" borderId="0" xfId="0" applyFont="1" applyFill="1" applyBorder="1" applyAlignment="1">
      <alignment vertical="center" shrinkToFit="1"/>
    </xf>
    <xf numFmtId="0" fontId="0" fillId="2" borderId="12" xfId="0" applyFill="1" applyBorder="1" applyAlignment="1">
      <alignment vertical="center" shrinkToFit="1"/>
    </xf>
    <xf numFmtId="0" fontId="0" fillId="2" borderId="13" xfId="0" applyFont="1" applyFill="1" applyBorder="1" applyAlignment="1">
      <alignment vertical="center" shrinkToFit="1"/>
    </xf>
    <xf numFmtId="179" fontId="0" fillId="2" borderId="5" xfId="0" applyNumberFormat="1" applyFill="1" applyBorder="1" applyAlignment="1">
      <alignment horizontal="center" vertical="center" shrinkToFit="1"/>
    </xf>
    <xf numFmtId="179" fontId="1" fillId="2" borderId="0" xfId="0" applyNumberFormat="1" applyFont="1" applyFill="1">
      <alignment vertical="center"/>
    </xf>
    <xf numFmtId="0" fontId="0" fillId="2" borderId="0" xfId="0" applyFont="1" applyFill="1" applyAlignment="1">
      <alignment horizontal="right" vertical="center" shrinkToFit="1"/>
    </xf>
    <xf numFmtId="179" fontId="0" fillId="2" borderId="16" xfId="0" applyNumberFormat="1" applyFill="1" applyBorder="1" applyAlignment="1">
      <alignment vertical="center" shrinkToFit="1"/>
    </xf>
    <xf numFmtId="179" fontId="0" fillId="2" borderId="17" xfId="0" applyNumberFormat="1" applyFill="1" applyBorder="1" applyAlignment="1">
      <alignment vertical="center" shrinkToFit="1"/>
    </xf>
    <xf numFmtId="179" fontId="0" fillId="2" borderId="18" xfId="0" applyNumberFormat="1" applyFill="1" applyBorder="1" applyAlignment="1">
      <alignment vertical="center" shrinkToFit="1"/>
    </xf>
    <xf numFmtId="179" fontId="0" fillId="2" borderId="19" xfId="0" applyNumberFormat="1" applyFill="1" applyBorder="1" applyAlignment="1">
      <alignment vertical="center" shrinkToFit="1"/>
    </xf>
    <xf numFmtId="0" fontId="0" fillId="2" borderId="20" xfId="0" applyFill="1" applyBorder="1" applyAlignment="1">
      <alignment vertical="center" shrinkToFit="1"/>
    </xf>
    <xf numFmtId="0" fontId="0" fillId="2" borderId="21" xfId="0" applyFill="1" applyBorder="1" applyAlignment="1">
      <alignment vertical="center" shrinkToFit="1"/>
    </xf>
    <xf numFmtId="0" fontId="0" fillId="2" borderId="22" xfId="0" applyFill="1" applyBorder="1" applyAlignment="1">
      <alignment vertical="center" shrinkToFit="1"/>
    </xf>
    <xf numFmtId="179" fontId="0" fillId="2" borderId="23" xfId="0" applyNumberFormat="1" applyFill="1" applyBorder="1" applyAlignment="1">
      <alignment vertical="center" shrinkToFit="1"/>
    </xf>
    <xf numFmtId="0" fontId="0" fillId="2" borderId="23" xfId="0" applyFill="1" applyBorder="1" applyAlignment="1">
      <alignment vertical="center" shrinkToFit="1"/>
    </xf>
    <xf numFmtId="0" fontId="0" fillId="2" borderId="24" xfId="0" applyFill="1" applyBorder="1" applyAlignment="1">
      <alignment vertical="center" shrinkToFit="1"/>
    </xf>
    <xf numFmtId="0" fontId="0" fillId="2" borderId="25" xfId="0" applyFill="1" applyBorder="1" applyAlignment="1">
      <alignment vertical="center" shrinkToFit="1"/>
    </xf>
    <xf numFmtId="0" fontId="0" fillId="2" borderId="26" xfId="0" applyFill="1" applyBorder="1" applyAlignment="1">
      <alignment vertical="center" shrinkToFit="1"/>
    </xf>
    <xf numFmtId="179" fontId="0" fillId="2" borderId="27" xfId="0" applyNumberFormat="1" applyFill="1" applyBorder="1" applyAlignment="1">
      <alignment vertical="center" shrinkToFit="1"/>
    </xf>
    <xf numFmtId="179" fontId="0" fillId="2" borderId="2" xfId="0" applyNumberFormat="1" applyFill="1" applyBorder="1" applyAlignment="1">
      <alignment horizontal="center" vertical="center" shrinkToFit="1"/>
    </xf>
    <xf numFmtId="179" fontId="0" fillId="2" borderId="13" xfId="0" applyNumberFormat="1" applyFill="1" applyBorder="1" applyAlignment="1">
      <alignment horizontal="center" vertical="center" shrinkToFit="1"/>
    </xf>
    <xf numFmtId="178" fontId="0" fillId="2" borderId="19" xfId="0" applyNumberFormat="1" applyFill="1" applyBorder="1" applyAlignment="1">
      <alignment vertical="center" shrinkToFit="1"/>
    </xf>
    <xf numFmtId="178" fontId="0" fillId="2" borderId="20" xfId="0" applyNumberFormat="1" applyFill="1" applyBorder="1" applyAlignment="1">
      <alignment vertical="center" shrinkToFit="1"/>
    </xf>
    <xf numFmtId="178" fontId="0" fillId="2" borderId="21" xfId="0" applyNumberFormat="1" applyFill="1" applyBorder="1" applyAlignment="1">
      <alignment vertical="center" shrinkToFit="1"/>
    </xf>
    <xf numFmtId="178" fontId="0" fillId="2" borderId="22" xfId="0" applyNumberFormat="1" applyFill="1" applyBorder="1" applyAlignment="1">
      <alignment vertical="center" shrinkToFit="1"/>
    </xf>
    <xf numFmtId="178" fontId="0" fillId="2" borderId="23" xfId="0" applyNumberFormat="1" applyFill="1" applyBorder="1" applyAlignment="1">
      <alignment vertical="center" shrinkToFit="1"/>
    </xf>
    <xf numFmtId="178" fontId="0" fillId="2" borderId="24" xfId="0" applyNumberFormat="1" applyFill="1" applyBorder="1" applyAlignment="1">
      <alignment vertical="center" shrinkToFit="1"/>
    </xf>
    <xf numFmtId="179" fontId="0" fillId="2" borderId="2" xfId="0" applyNumberFormat="1" applyFill="1" applyBorder="1" applyAlignment="1">
      <alignment vertical="center" shrinkToFit="1"/>
    </xf>
    <xf numFmtId="176" fontId="0" fillId="2" borderId="13" xfId="0" applyNumberFormat="1" applyFill="1" applyBorder="1" applyAlignment="1">
      <alignment vertical="center" shrinkToFit="1"/>
    </xf>
    <xf numFmtId="179" fontId="0" fillId="2" borderId="22" xfId="0" applyNumberFormat="1" applyFill="1" applyBorder="1" applyAlignment="1">
      <alignment vertical="center" shrinkToFit="1"/>
    </xf>
    <xf numFmtId="179" fontId="0" fillId="2" borderId="24" xfId="0" applyNumberFormat="1" applyFill="1" applyBorder="1" applyAlignment="1">
      <alignment vertical="center" shrinkToFit="1"/>
    </xf>
    <xf numFmtId="179" fontId="0" fillId="2" borderId="25" xfId="0" applyNumberFormat="1" applyFill="1" applyBorder="1" applyAlignment="1">
      <alignment vertical="center" shrinkToFit="1"/>
    </xf>
    <xf numFmtId="179" fontId="0" fillId="2" borderId="26" xfId="0" applyNumberFormat="1" applyFill="1" applyBorder="1" applyAlignment="1">
      <alignment vertical="center" shrinkToFit="1"/>
    </xf>
    <xf numFmtId="0" fontId="0" fillId="2" borderId="0" xfId="0" applyFill="1" applyAlignment="1">
      <alignment horizontal="center" vertical="center"/>
    </xf>
    <xf numFmtId="179" fontId="0" fillId="2" borderId="5" xfId="0" applyNumberFormat="1" applyFont="1" applyFill="1" applyBorder="1" applyAlignment="1">
      <alignment horizontal="center" vertical="center" shrinkToFit="1"/>
    </xf>
    <xf numFmtId="179" fontId="0" fillId="2" borderId="5" xfId="0" applyNumberFormat="1" applyFill="1" applyBorder="1">
      <alignment vertical="center"/>
    </xf>
    <xf numFmtId="179" fontId="0" fillId="2" borderId="0" xfId="0" applyNumberFormat="1" applyFill="1">
      <alignment vertical="center"/>
    </xf>
    <xf numFmtId="0" fontId="0" fillId="2" borderId="5" xfId="0" applyFill="1" applyBorder="1">
      <alignment vertical="center"/>
    </xf>
    <xf numFmtId="0" fontId="5" fillId="2" borderId="0" xfId="0" applyFont="1" applyFill="1" applyBorder="1" applyAlignment="1">
      <alignment vertical="center" shrinkToFit="1"/>
    </xf>
    <xf numFmtId="0" fontId="5" fillId="0" borderId="0" xfId="0" applyFont="1" applyAlignment="1">
      <alignment vertical="center"/>
    </xf>
    <xf numFmtId="0" fontId="0" fillId="2" borderId="0" xfId="0" applyFill="1" applyAlignment="1">
      <alignment horizontal="left" vertical="center" wrapText="1" shrinkToFit="1"/>
    </xf>
    <xf numFmtId="0" fontId="0" fillId="2" borderId="0" xfId="0" applyFill="1" applyAlignment="1">
      <alignment horizontal="center" vertical="center" shrinkToFit="1"/>
    </xf>
    <xf numFmtId="0" fontId="4" fillId="2" borderId="6" xfId="0" applyFont="1" applyFill="1" applyBorder="1" applyAlignment="1">
      <alignment horizontal="center" vertical="center" shrinkToFit="1"/>
    </xf>
    <xf numFmtId="181" fontId="2" fillId="4" borderId="7" xfId="0" applyNumberFormat="1" applyFont="1" applyFill="1" applyBorder="1" applyAlignment="1" applyProtection="1">
      <alignment horizontal="center" vertical="center"/>
    </xf>
    <xf numFmtId="181" fontId="2" fillId="4" borderId="8" xfId="0" applyNumberFormat="1" applyFont="1" applyFill="1" applyBorder="1" applyAlignment="1" applyProtection="1">
      <alignment horizontal="center" vertical="center"/>
    </xf>
    <xf numFmtId="181" fontId="2" fillId="4" borderId="9" xfId="0" applyNumberFormat="1" applyFont="1" applyFill="1" applyBorder="1" applyAlignment="1" applyProtection="1">
      <alignment horizontal="center" vertical="center"/>
    </xf>
    <xf numFmtId="0" fontId="0" fillId="2" borderId="1" xfId="0" applyFill="1" applyBorder="1" applyAlignment="1">
      <alignment horizontal="center" vertical="center"/>
    </xf>
    <xf numFmtId="0" fontId="0" fillId="2" borderId="28" xfId="0" applyFill="1" applyBorder="1" applyAlignment="1">
      <alignment horizontal="center" vertical="center" shrinkToFit="1"/>
    </xf>
    <xf numFmtId="0" fontId="0" fillId="2" borderId="29" xfId="0" applyFill="1" applyBorder="1" applyAlignment="1">
      <alignment horizontal="center" vertical="center" shrinkToFit="1"/>
    </xf>
    <xf numFmtId="0" fontId="0" fillId="2" borderId="12" xfId="0" applyFill="1" applyBorder="1" applyAlignment="1">
      <alignment horizontal="center" vertical="center" shrinkToFit="1"/>
    </xf>
    <xf numFmtId="179" fontId="0" fillId="2" borderId="5" xfId="0" applyNumberFormat="1" applyFill="1" applyBorder="1" applyAlignment="1">
      <alignment horizontal="center" vertical="center" shrinkToFit="1"/>
    </xf>
    <xf numFmtId="0" fontId="2" fillId="2" borderId="0" xfId="0" applyFont="1" applyFill="1" applyAlignment="1">
      <alignment horizontal="center" vertical="center"/>
    </xf>
    <xf numFmtId="0" fontId="5" fillId="0" borderId="0" xfId="0" applyFont="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horizontal="left" vertical="top" wrapText="1"/>
    </xf>
    <xf numFmtId="0" fontId="3" fillId="3" borderId="2"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177" fontId="3" fillId="2" borderId="5" xfId="0" applyNumberFormat="1" applyFont="1" applyFill="1" applyBorder="1" applyAlignment="1">
      <alignment horizontal="center" vertical="center" shrinkToFit="1"/>
    </xf>
    <xf numFmtId="182" fontId="1" fillId="2" borderId="14" xfId="0" applyNumberFormat="1" applyFont="1" applyFill="1" applyBorder="1" applyAlignment="1">
      <alignment horizontal="center" vertical="center"/>
    </xf>
    <xf numFmtId="182" fontId="1" fillId="2" borderId="15" xfId="0" applyNumberFormat="1" applyFont="1" applyFill="1" applyBorder="1" applyAlignment="1">
      <alignment horizontal="center" vertical="center"/>
    </xf>
    <xf numFmtId="0" fontId="0" fillId="2" borderId="10" xfId="0" applyFont="1" applyFill="1" applyBorder="1" applyAlignment="1">
      <alignment horizontal="center" vertical="center" shrinkToFit="1"/>
    </xf>
    <xf numFmtId="0" fontId="0" fillId="2" borderId="0" xfId="0" applyFont="1" applyFill="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323850</xdr:colOff>
      <xdr:row>40</xdr:row>
      <xdr:rowOff>5715</xdr:rowOff>
    </xdr:from>
    <xdr:to>
      <xdr:col>6</xdr:col>
      <xdr:colOff>523875</xdr:colOff>
      <xdr:row>41</xdr:row>
      <xdr:rowOff>177800</xdr:rowOff>
    </xdr:to>
    <xdr:sp macro="" textlink="">
      <xdr:nvSpPr>
        <xdr:cNvPr id="2" name="下矢印 1"/>
        <xdr:cNvSpPr/>
      </xdr:nvSpPr>
      <xdr:spPr>
        <a:xfrm>
          <a:off x="2153920" y="8209915"/>
          <a:ext cx="1418590" cy="34353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defPPr>
            <a:defRPr lang="ja-JP">
              <a:solidFill>
                <a:schemeClr val="lt1"/>
              </a:solidFill>
            </a:defRPr>
          </a:defPPr>
          <a:lvl1pPr marL="0" algn="l" defTabSz="914400" rtl="0" eaLnBrk="1" latinLnBrk="0" hangingPunct="1">
            <a:defRPr sz="1100">
              <a:solidFill>
                <a:schemeClr val="lt1"/>
              </a:solidFill>
              <a:latin typeface="+mn-lt"/>
              <a:ea typeface="+mn-ea"/>
              <a:cs typeface="+mn-cs"/>
            </a:defRPr>
          </a:lvl1pPr>
          <a:lvl2pPr marL="457200" algn="l" defTabSz="914400" rtl="0" eaLnBrk="1" latinLnBrk="0" hangingPunct="1">
            <a:defRPr sz="1100">
              <a:solidFill>
                <a:schemeClr val="lt1"/>
              </a:solidFill>
              <a:latin typeface="+mn-lt"/>
              <a:ea typeface="+mn-ea"/>
              <a:cs typeface="+mn-cs"/>
            </a:defRPr>
          </a:lvl2pPr>
          <a:lvl3pPr marL="914400" algn="l" defTabSz="914400" rtl="0" eaLnBrk="1" latinLnBrk="0" hangingPunct="1">
            <a:defRPr sz="1100">
              <a:solidFill>
                <a:schemeClr val="lt1"/>
              </a:solidFill>
              <a:latin typeface="+mn-lt"/>
              <a:ea typeface="+mn-ea"/>
              <a:cs typeface="+mn-cs"/>
            </a:defRPr>
          </a:lvl3pPr>
          <a:lvl4pPr marL="1371600" algn="l" defTabSz="914400" rtl="0" eaLnBrk="1" latinLnBrk="0" hangingPunct="1">
            <a:defRPr sz="1100">
              <a:solidFill>
                <a:schemeClr val="lt1"/>
              </a:solidFill>
              <a:latin typeface="+mn-lt"/>
              <a:ea typeface="+mn-ea"/>
              <a:cs typeface="+mn-cs"/>
            </a:defRPr>
          </a:lvl4pPr>
          <a:lvl5pPr marL="1828800" algn="l" defTabSz="914400" rtl="0" eaLnBrk="1" latinLnBrk="0" hangingPunct="1">
            <a:defRPr sz="1100">
              <a:solidFill>
                <a:schemeClr val="lt1"/>
              </a:solidFill>
              <a:latin typeface="+mn-lt"/>
              <a:ea typeface="+mn-ea"/>
              <a:cs typeface="+mn-cs"/>
            </a:defRPr>
          </a:lvl5pPr>
          <a:lvl6pPr marL="2286000" algn="l" defTabSz="914400" rtl="0" eaLnBrk="1" latinLnBrk="0" hangingPunct="1">
            <a:defRPr sz="1100">
              <a:solidFill>
                <a:schemeClr val="lt1"/>
              </a:solidFill>
              <a:latin typeface="+mn-lt"/>
              <a:ea typeface="+mn-ea"/>
              <a:cs typeface="+mn-cs"/>
            </a:defRPr>
          </a:lvl6pPr>
          <a:lvl7pPr marL="2743200" algn="l" defTabSz="914400" rtl="0" eaLnBrk="1" latinLnBrk="0" hangingPunct="1">
            <a:defRPr sz="1100">
              <a:solidFill>
                <a:schemeClr val="lt1"/>
              </a:solidFill>
              <a:latin typeface="+mn-lt"/>
              <a:ea typeface="+mn-ea"/>
              <a:cs typeface="+mn-cs"/>
            </a:defRPr>
          </a:lvl7pPr>
          <a:lvl8pPr marL="3200400" algn="l" defTabSz="914400" rtl="0" eaLnBrk="1" latinLnBrk="0" hangingPunct="1">
            <a:defRPr sz="1100">
              <a:solidFill>
                <a:schemeClr val="lt1"/>
              </a:solidFill>
              <a:latin typeface="+mn-lt"/>
              <a:ea typeface="+mn-ea"/>
              <a:cs typeface="+mn-cs"/>
            </a:defRPr>
          </a:lvl8pPr>
          <a:lvl9pPr marL="3657600" algn="l" defTabSz="914400" rtl="0" eaLnBrk="1" latinLnBrk="0" hangingPunct="1">
            <a:defRPr sz="1100">
              <a:solidFill>
                <a:schemeClr val="lt1"/>
              </a:solidFill>
              <a:latin typeface="+mn-lt"/>
              <a:ea typeface="+mn-ea"/>
              <a:cs typeface="+mn-cs"/>
            </a:defRPr>
          </a:lvl9pPr>
        </a:lstStyle>
        <a:p>
          <a:pPr algn="l"/>
          <a:endParaRPr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2"/>
  <sheetViews>
    <sheetView showGridLines="0" showRowColHeaders="0" tabSelected="1" view="pageBreakPreview" zoomScaleNormal="100" zoomScaleSheetLayoutView="100" workbookViewId="0">
      <selection activeCell="G31" sqref="G31"/>
    </sheetView>
  </sheetViews>
  <sheetFormatPr defaultColWidth="9" defaultRowHeight="13" x14ac:dyDescent="0.2"/>
  <cols>
    <col min="1" max="1" width="2.7265625" style="2" customWidth="1"/>
    <col min="2" max="2" width="9" style="3"/>
    <col min="3" max="3" width="9" style="3" customWidth="1"/>
    <col min="4" max="4" width="3.26953125" style="3" customWidth="1"/>
    <col min="5" max="5" width="6.26953125" style="3" customWidth="1"/>
    <col min="6" max="8" width="9.7265625" style="3" customWidth="1"/>
    <col min="9" max="9" width="9" style="3"/>
    <col min="10" max="10" width="8.6328125" style="3" customWidth="1"/>
    <col min="11" max="11" width="7.6328125" style="3" customWidth="1"/>
    <col min="12" max="12" width="9.6328125" style="3" hidden="1" customWidth="1"/>
    <col min="13" max="13" width="7.26953125" style="3" hidden="1" customWidth="1"/>
    <col min="14" max="14" width="3.26953125" style="2" hidden="1" customWidth="1"/>
    <col min="15" max="19" width="9" style="2" hidden="1" customWidth="1"/>
    <col min="20" max="20" width="2.90625" style="2" hidden="1" customWidth="1"/>
    <col min="21" max="24" width="11.08984375" style="2" hidden="1" customWidth="1"/>
    <col min="25" max="25" width="2.36328125" style="2" hidden="1" customWidth="1"/>
    <col min="26" max="26" width="9" style="2" hidden="1" customWidth="1"/>
    <col min="27" max="34" width="8.36328125" style="3" hidden="1" customWidth="1"/>
    <col min="35" max="35" width="3" style="2" hidden="1" customWidth="1"/>
    <col min="36" max="16384" width="9" style="2"/>
  </cols>
  <sheetData>
    <row r="1" spans="1:34" ht="29" customHeight="1" x14ac:dyDescent="0.2">
      <c r="A1" s="96" t="s">
        <v>60</v>
      </c>
      <c r="B1" s="96"/>
      <c r="C1" s="96"/>
      <c r="D1" s="96"/>
      <c r="E1" s="96"/>
      <c r="F1" s="96"/>
      <c r="G1" s="96"/>
      <c r="H1" s="96"/>
      <c r="I1" s="96"/>
      <c r="J1" s="96"/>
      <c r="K1" s="96"/>
      <c r="L1" s="8" t="s">
        <v>61</v>
      </c>
    </row>
    <row r="2" spans="1:34" ht="5" customHeight="1" x14ac:dyDescent="0.2"/>
    <row r="3" spans="1:34" ht="16" customHeight="1" x14ac:dyDescent="0.2">
      <c r="A3" s="4" t="s">
        <v>66</v>
      </c>
      <c r="B3" s="5" t="s">
        <v>67</v>
      </c>
      <c r="C3" s="6"/>
      <c r="D3" s="6"/>
      <c r="E3" s="6"/>
      <c r="F3" s="6"/>
      <c r="G3" s="6"/>
      <c r="H3" s="6"/>
      <c r="I3" s="6"/>
      <c r="J3" s="6"/>
    </row>
    <row r="4" spans="1:34" ht="16" customHeight="1" x14ac:dyDescent="0.2">
      <c r="A4" s="4" t="s">
        <v>66</v>
      </c>
      <c r="B4" s="84" t="s">
        <v>75</v>
      </c>
      <c r="C4" s="6"/>
      <c r="D4" s="6"/>
      <c r="E4" s="6"/>
      <c r="F4" s="6"/>
      <c r="G4" s="6"/>
      <c r="H4" s="6"/>
      <c r="I4" s="6"/>
      <c r="J4" s="6"/>
    </row>
    <row r="5" spans="1:34" ht="43.5" customHeight="1" x14ac:dyDescent="0.2">
      <c r="A5" s="7" t="s">
        <v>66</v>
      </c>
      <c r="B5" s="97" t="s">
        <v>74</v>
      </c>
      <c r="C5" s="98"/>
      <c r="D5" s="98"/>
      <c r="E5" s="98"/>
      <c r="F5" s="98"/>
      <c r="G5" s="98"/>
      <c r="H5" s="98"/>
      <c r="I5" s="98"/>
      <c r="J5" s="98"/>
      <c r="K5" s="99"/>
    </row>
    <row r="6" spans="1:34" ht="7" customHeight="1" x14ac:dyDescent="0.2">
      <c r="B6" s="8"/>
    </row>
    <row r="7" spans="1:34" ht="7" customHeight="1" x14ac:dyDescent="0.2">
      <c r="B7" s="8"/>
    </row>
    <row r="8" spans="1:34" x14ac:dyDescent="0.2">
      <c r="A8" s="9" t="s">
        <v>62</v>
      </c>
    </row>
    <row r="9" spans="1:34" x14ac:dyDescent="0.2">
      <c r="F9" s="83"/>
      <c r="G9" s="10"/>
      <c r="H9" s="10"/>
      <c r="I9" s="10"/>
      <c r="J9" s="10"/>
      <c r="K9" s="10"/>
      <c r="L9" s="10"/>
      <c r="M9" s="10"/>
      <c r="N9" s="10"/>
      <c r="O9" s="10"/>
      <c r="P9" s="32"/>
      <c r="Q9" s="18" t="s">
        <v>36</v>
      </c>
      <c r="R9" s="3"/>
      <c r="S9" s="3"/>
      <c r="T9" s="3"/>
      <c r="U9" s="3"/>
      <c r="V9" s="3"/>
    </row>
    <row r="10" spans="1:34" ht="20" customHeight="1" x14ac:dyDescent="0.2">
      <c r="B10" s="11"/>
      <c r="C10" s="100"/>
      <c r="D10" s="101"/>
      <c r="E10" s="101"/>
      <c r="F10" s="12"/>
      <c r="G10" s="13"/>
      <c r="H10" s="13"/>
      <c r="I10" s="13"/>
      <c r="J10" s="13"/>
      <c r="K10" s="13"/>
      <c r="L10" s="13"/>
      <c r="M10" s="105">
        <f t="shared" ref="M10:M21" si="0">C10</f>
        <v>0</v>
      </c>
      <c r="N10" s="105"/>
      <c r="O10" s="105"/>
      <c r="P10" s="22" t="str">
        <f>IF(C10="大津市",U13,IF(C10="草津市",V13,IF(OR(C10="彦根市",C10="長浜市",C10="近江八幡市",C10="守山市",C10="栗東市",C10="甲賀市",C10="野洲市",C10="湖南市",C10="東近江市"),W13,X13)))</f>
        <v>3級地-2</v>
      </c>
      <c r="Q10" s="102">
        <f>IF(P10=U13,U12,IF(P10=V13,V12,IF(P10=W13,W12,IF(P10=X13,X12,"ー"))))</f>
        <v>0</v>
      </c>
      <c r="R10" s="102"/>
      <c r="S10" s="3"/>
      <c r="T10" s="18"/>
      <c r="U10" s="3"/>
      <c r="V10" s="3"/>
      <c r="Z10" s="78"/>
    </row>
    <row r="11" spans="1:34" s="1" customFormat="1" x14ac:dyDescent="0.2">
      <c r="B11" s="14"/>
      <c r="C11" s="14"/>
      <c r="D11" s="14"/>
      <c r="E11" s="14"/>
      <c r="F11" s="14"/>
      <c r="G11" s="14"/>
      <c r="H11" s="14"/>
      <c r="I11" s="14"/>
      <c r="J11" s="14"/>
      <c r="K11" s="14"/>
      <c r="L11" s="14"/>
      <c r="M11" s="106"/>
      <c r="N11" s="106"/>
      <c r="O11" s="106"/>
      <c r="P11" s="33" t="s">
        <v>51</v>
      </c>
      <c r="Q11" s="103">
        <f>ROUND(Q10,-5)</f>
        <v>0</v>
      </c>
      <c r="R11" s="104"/>
      <c r="U11" s="49" t="s">
        <v>52</v>
      </c>
      <c r="V11" s="49"/>
      <c r="W11" s="49"/>
      <c r="X11" s="49"/>
      <c r="Z11" s="1" t="s">
        <v>37</v>
      </c>
      <c r="AA11" s="14"/>
      <c r="AB11" s="14"/>
      <c r="AC11" s="14"/>
      <c r="AD11" s="14"/>
      <c r="AE11" s="14"/>
      <c r="AF11" s="14"/>
      <c r="AG11" s="14"/>
      <c r="AH11" s="14"/>
    </row>
    <row r="12" spans="1:34" x14ac:dyDescent="0.2">
      <c r="A12" s="9" t="s">
        <v>53</v>
      </c>
      <c r="C12" s="14"/>
      <c r="D12" s="14"/>
      <c r="E12" s="15"/>
      <c r="F12" s="15"/>
      <c r="G12" s="15"/>
      <c r="H12" s="15"/>
      <c r="I12" s="15"/>
      <c r="J12" s="15"/>
      <c r="K12" s="15"/>
      <c r="L12" s="15"/>
      <c r="M12" s="15"/>
      <c r="N12" s="15"/>
      <c r="O12" s="3"/>
      <c r="P12" s="3"/>
      <c r="Q12" s="3"/>
      <c r="R12" s="3"/>
      <c r="S12" s="3"/>
      <c r="T12" s="3"/>
      <c r="U12" s="38">
        <f t="shared" ref="U12:X12" si="1">U22+U26+U27+U28+U29+U33+U34+U35+U36+U38+U43+U44+U45+U46</f>
        <v>0</v>
      </c>
      <c r="V12" s="38">
        <f t="shared" si="1"/>
        <v>0</v>
      </c>
      <c r="W12" s="38">
        <f t="shared" si="1"/>
        <v>0</v>
      </c>
      <c r="X12" s="38">
        <f t="shared" si="1"/>
        <v>0</v>
      </c>
    </row>
    <row r="13" spans="1:34" x14ac:dyDescent="0.2">
      <c r="O13" s="34" t="s">
        <v>38</v>
      </c>
      <c r="P13" s="34" t="s">
        <v>39</v>
      </c>
      <c r="Q13" s="34" t="s">
        <v>40</v>
      </c>
      <c r="R13" s="34" t="s">
        <v>41</v>
      </c>
      <c r="S13" s="3"/>
      <c r="T13" s="3"/>
      <c r="U13" s="34" t="s">
        <v>38</v>
      </c>
      <c r="V13" s="34" t="s">
        <v>39</v>
      </c>
      <c r="W13" s="34" t="s">
        <v>40</v>
      </c>
      <c r="X13" s="34" t="s">
        <v>41</v>
      </c>
      <c r="Z13" s="2" t="s">
        <v>1</v>
      </c>
    </row>
    <row r="14" spans="1:34" ht="19" customHeight="1" x14ac:dyDescent="0.2">
      <c r="B14" s="16" t="s">
        <v>3</v>
      </c>
      <c r="C14" s="17"/>
      <c r="D14" s="18" t="s">
        <v>42</v>
      </c>
      <c r="E14" s="18"/>
      <c r="F14" s="18"/>
      <c r="G14" s="18"/>
      <c r="H14" s="18"/>
      <c r="I14" s="18"/>
      <c r="J14" s="18"/>
      <c r="K14" s="18"/>
      <c r="L14" s="35" t="s">
        <v>3</v>
      </c>
      <c r="M14" s="36">
        <f t="shared" si="0"/>
        <v>0</v>
      </c>
      <c r="N14" s="37" t="s">
        <v>42</v>
      </c>
      <c r="O14" s="38">
        <f>C14*AA15</f>
        <v>0</v>
      </c>
      <c r="P14" s="38">
        <f>C14*AA16</f>
        <v>0</v>
      </c>
      <c r="Q14" s="38">
        <f>C14*AA17</f>
        <v>0</v>
      </c>
      <c r="R14" s="38">
        <f>C14*AA18</f>
        <v>0</v>
      </c>
      <c r="S14" s="3"/>
      <c r="T14" s="3"/>
      <c r="U14" s="3"/>
      <c r="V14" s="3"/>
      <c r="AA14" s="79" t="s">
        <v>3</v>
      </c>
      <c r="AB14" s="79" t="s">
        <v>4</v>
      </c>
      <c r="AC14" s="34" t="s">
        <v>5</v>
      </c>
      <c r="AD14" s="34" t="s">
        <v>6</v>
      </c>
      <c r="AE14" s="34" t="s">
        <v>7</v>
      </c>
      <c r="AF14" s="34" t="s">
        <v>8</v>
      </c>
      <c r="AG14" s="34" t="s">
        <v>9</v>
      </c>
      <c r="AH14" s="34" t="s">
        <v>10</v>
      </c>
    </row>
    <row r="15" spans="1:34" ht="19" customHeight="1" x14ac:dyDescent="0.2">
      <c r="B15" s="16" t="s">
        <v>4</v>
      </c>
      <c r="C15" s="17"/>
      <c r="D15" s="18" t="s">
        <v>42</v>
      </c>
      <c r="E15" s="18"/>
      <c r="F15" s="18"/>
      <c r="G15" s="18"/>
      <c r="H15" s="18"/>
      <c r="I15" s="18"/>
      <c r="J15" s="18"/>
      <c r="K15" s="18"/>
      <c r="L15" s="35" t="s">
        <v>4</v>
      </c>
      <c r="M15" s="36">
        <f t="shared" si="0"/>
        <v>0</v>
      </c>
      <c r="N15" s="37" t="s">
        <v>42</v>
      </c>
      <c r="O15" s="38">
        <f>C15*AB15</f>
        <v>0</v>
      </c>
      <c r="P15" s="38">
        <f>C15*AB16</f>
        <v>0</v>
      </c>
      <c r="Q15" s="38">
        <f>C15*AB17</f>
        <v>0</v>
      </c>
      <c r="R15" s="38">
        <f>C15*AB18</f>
        <v>0</v>
      </c>
      <c r="S15" s="3"/>
      <c r="T15" s="3"/>
      <c r="U15" s="3"/>
      <c r="V15" s="3"/>
      <c r="Z15" s="80" t="s">
        <v>11</v>
      </c>
      <c r="AA15" s="38">
        <v>640000</v>
      </c>
      <c r="AB15" s="38">
        <v>710000</v>
      </c>
      <c r="AC15" s="38">
        <v>750000</v>
      </c>
      <c r="AD15" s="38">
        <v>790000</v>
      </c>
      <c r="AE15" s="38">
        <v>820000</v>
      </c>
      <c r="AF15" s="38">
        <v>670000</v>
      </c>
      <c r="AG15" s="38">
        <v>520000</v>
      </c>
      <c r="AH15" s="38">
        <v>410000</v>
      </c>
    </row>
    <row r="16" spans="1:34" ht="19" customHeight="1" x14ac:dyDescent="0.2">
      <c r="B16" s="19" t="s">
        <v>5</v>
      </c>
      <c r="C16" s="17"/>
      <c r="D16" s="18" t="s">
        <v>42</v>
      </c>
      <c r="E16" s="18"/>
      <c r="F16" s="18"/>
      <c r="G16" s="18"/>
      <c r="H16" s="18"/>
      <c r="I16" s="18"/>
      <c r="J16" s="18"/>
      <c r="K16" s="18"/>
      <c r="L16" s="39" t="s">
        <v>5</v>
      </c>
      <c r="M16" s="36">
        <f t="shared" si="0"/>
        <v>0</v>
      </c>
      <c r="N16" s="37" t="s">
        <v>42</v>
      </c>
      <c r="O16" s="38">
        <f>C16*AC15</f>
        <v>0</v>
      </c>
      <c r="P16" s="38">
        <f>C16*AC16</f>
        <v>0</v>
      </c>
      <c r="Q16" s="38">
        <f>C16*AC17</f>
        <v>0</v>
      </c>
      <c r="R16" s="38">
        <f>C16*AC18</f>
        <v>0</v>
      </c>
      <c r="S16" s="3"/>
      <c r="T16" s="3"/>
      <c r="U16" s="3"/>
      <c r="V16" s="3"/>
      <c r="Z16" s="80" t="s">
        <v>12</v>
      </c>
      <c r="AA16" s="38">
        <v>610000</v>
      </c>
      <c r="AB16" s="38">
        <v>680000</v>
      </c>
      <c r="AC16" s="38">
        <v>710000</v>
      </c>
      <c r="AD16" s="38">
        <v>750000</v>
      </c>
      <c r="AE16" s="38">
        <v>790000</v>
      </c>
      <c r="AF16" s="38">
        <v>640000</v>
      </c>
      <c r="AG16" s="38">
        <v>490000</v>
      </c>
      <c r="AH16" s="38">
        <v>390000</v>
      </c>
    </row>
    <row r="17" spans="1:34" ht="19" customHeight="1" x14ac:dyDescent="0.2">
      <c r="B17" s="19" t="s">
        <v>6</v>
      </c>
      <c r="C17" s="17"/>
      <c r="D17" s="18" t="s">
        <v>42</v>
      </c>
      <c r="E17" s="18"/>
      <c r="F17" s="18"/>
      <c r="G17" s="18"/>
      <c r="H17" s="18"/>
      <c r="I17" s="18"/>
      <c r="J17" s="18"/>
      <c r="K17" s="18"/>
      <c r="L17" s="39" t="s">
        <v>6</v>
      </c>
      <c r="M17" s="36">
        <f t="shared" si="0"/>
        <v>0</v>
      </c>
      <c r="N17" s="37" t="s">
        <v>42</v>
      </c>
      <c r="O17" s="38">
        <f>C17*AD15</f>
        <v>0</v>
      </c>
      <c r="P17" s="38">
        <f>C17*AD16</f>
        <v>0</v>
      </c>
      <c r="Q17" s="38">
        <f>C17*AD17</f>
        <v>0</v>
      </c>
      <c r="R17" s="38">
        <f>C17*AD18</f>
        <v>0</v>
      </c>
      <c r="S17" s="3"/>
      <c r="T17" s="3"/>
      <c r="U17" s="3"/>
      <c r="V17" s="3"/>
      <c r="Z17" s="80" t="s">
        <v>13</v>
      </c>
      <c r="AA17" s="38">
        <v>550000</v>
      </c>
      <c r="AB17" s="38">
        <v>610000</v>
      </c>
      <c r="AC17" s="38">
        <v>640000</v>
      </c>
      <c r="AD17" s="38">
        <v>680000</v>
      </c>
      <c r="AE17" s="38">
        <v>710000</v>
      </c>
      <c r="AF17" s="38">
        <v>570000</v>
      </c>
      <c r="AG17" s="38">
        <v>450000</v>
      </c>
      <c r="AH17" s="38">
        <v>350000</v>
      </c>
    </row>
    <row r="18" spans="1:34" ht="19" customHeight="1" x14ac:dyDescent="0.2">
      <c r="B18" s="19" t="s">
        <v>7</v>
      </c>
      <c r="C18" s="17"/>
      <c r="D18" s="18" t="s">
        <v>42</v>
      </c>
      <c r="E18" s="18"/>
      <c r="F18" s="18"/>
      <c r="G18" s="18"/>
      <c r="H18" s="18"/>
      <c r="I18" s="18"/>
      <c r="J18" s="18"/>
      <c r="K18" s="18"/>
      <c r="L18" s="39" t="s">
        <v>7</v>
      </c>
      <c r="M18" s="36">
        <f t="shared" si="0"/>
        <v>0</v>
      </c>
      <c r="N18" s="37" t="s">
        <v>42</v>
      </c>
      <c r="O18" s="38">
        <f>C18*AE15</f>
        <v>0</v>
      </c>
      <c r="P18" s="38">
        <f>C18*AE16</f>
        <v>0</v>
      </c>
      <c r="Q18" s="38">
        <f>C18*AE17</f>
        <v>0</v>
      </c>
      <c r="R18" s="38">
        <f>C18*AE18</f>
        <v>0</v>
      </c>
      <c r="S18" s="3"/>
      <c r="T18" s="3"/>
      <c r="U18" s="3"/>
      <c r="V18" s="3"/>
      <c r="Z18" s="80" t="s">
        <v>14</v>
      </c>
      <c r="AA18" s="38">
        <v>530000</v>
      </c>
      <c r="AB18" s="38">
        <v>580000</v>
      </c>
      <c r="AC18" s="38">
        <v>610000</v>
      </c>
      <c r="AD18" s="38">
        <v>640000</v>
      </c>
      <c r="AE18" s="38">
        <v>670000</v>
      </c>
      <c r="AF18" s="38">
        <v>540000</v>
      </c>
      <c r="AG18" s="38">
        <v>420000</v>
      </c>
      <c r="AH18" s="38">
        <v>340000</v>
      </c>
    </row>
    <row r="19" spans="1:34" ht="19" customHeight="1" x14ac:dyDescent="0.2">
      <c r="B19" s="19" t="s">
        <v>8</v>
      </c>
      <c r="C19" s="17"/>
      <c r="D19" s="18" t="s">
        <v>42</v>
      </c>
      <c r="E19" s="18"/>
      <c r="F19" s="18"/>
      <c r="G19" s="18"/>
      <c r="H19" s="18"/>
      <c r="I19" s="18"/>
      <c r="J19" s="18"/>
      <c r="K19" s="18"/>
      <c r="L19" s="39" t="s">
        <v>8</v>
      </c>
      <c r="M19" s="36">
        <f t="shared" si="0"/>
        <v>0</v>
      </c>
      <c r="N19" s="37" t="s">
        <v>42</v>
      </c>
      <c r="O19" s="38">
        <f>C19*AF15</f>
        <v>0</v>
      </c>
      <c r="P19" s="38">
        <f>C19*AF16</f>
        <v>0</v>
      </c>
      <c r="Q19" s="38">
        <f>C19*AF17</f>
        <v>0</v>
      </c>
      <c r="R19" s="38">
        <f>C19*AF18</f>
        <v>0</v>
      </c>
      <c r="S19" s="3"/>
      <c r="T19" s="3"/>
      <c r="U19" s="3"/>
      <c r="V19" s="3"/>
      <c r="Z19" s="81"/>
      <c r="AA19" s="40"/>
      <c r="AB19" s="40"/>
      <c r="AC19" s="40"/>
      <c r="AD19" s="40"/>
      <c r="AE19" s="40"/>
      <c r="AF19" s="40"/>
      <c r="AG19" s="40"/>
      <c r="AH19" s="40"/>
    </row>
    <row r="20" spans="1:34" ht="19" customHeight="1" x14ac:dyDescent="0.2">
      <c r="B20" s="19" t="s">
        <v>9</v>
      </c>
      <c r="C20" s="17"/>
      <c r="D20" s="18" t="s">
        <v>42</v>
      </c>
      <c r="E20" s="18"/>
      <c r="F20" s="18"/>
      <c r="G20" s="18"/>
      <c r="H20" s="18"/>
      <c r="I20" s="18"/>
      <c r="J20" s="18"/>
      <c r="K20" s="18"/>
      <c r="L20" s="39" t="s">
        <v>9</v>
      </c>
      <c r="M20" s="36">
        <f t="shared" si="0"/>
        <v>0</v>
      </c>
      <c r="N20" s="37" t="s">
        <v>42</v>
      </c>
      <c r="O20" s="38">
        <f>C20*AG15</f>
        <v>0</v>
      </c>
      <c r="P20" s="38">
        <f>C20*AG16</f>
        <v>0</v>
      </c>
      <c r="Q20" s="38">
        <f>C20*AG17</f>
        <v>0</v>
      </c>
      <c r="R20" s="38">
        <f>C20*AG18</f>
        <v>0</v>
      </c>
      <c r="S20" s="3"/>
      <c r="T20" s="3"/>
      <c r="U20" s="3"/>
      <c r="V20" s="3"/>
      <c r="Z20" s="81"/>
      <c r="AA20" s="40"/>
      <c r="AB20" s="40"/>
      <c r="AC20" s="40"/>
      <c r="AD20" s="40"/>
      <c r="AE20" s="40"/>
      <c r="AF20" s="40"/>
      <c r="AG20" s="40"/>
      <c r="AH20" s="40"/>
    </row>
    <row r="21" spans="1:34" ht="19" customHeight="1" x14ac:dyDescent="0.2">
      <c r="B21" s="19" t="s">
        <v>10</v>
      </c>
      <c r="C21" s="17"/>
      <c r="D21" s="18" t="s">
        <v>42</v>
      </c>
      <c r="E21" s="18"/>
      <c r="F21" s="18"/>
      <c r="G21" s="18"/>
      <c r="H21" s="18"/>
      <c r="I21" s="18"/>
      <c r="J21" s="18"/>
      <c r="K21" s="18"/>
      <c r="L21" s="39" t="s">
        <v>10</v>
      </c>
      <c r="M21" s="36">
        <f t="shared" si="0"/>
        <v>0</v>
      </c>
      <c r="N21" s="37" t="s">
        <v>42</v>
      </c>
      <c r="O21" s="38">
        <f>C21*AH15</f>
        <v>0</v>
      </c>
      <c r="P21" s="38">
        <f>C21*AH16</f>
        <v>0</v>
      </c>
      <c r="Q21" s="38">
        <f>C21*AH17</f>
        <v>0</v>
      </c>
      <c r="R21" s="38">
        <f>C21*AH18</f>
        <v>0</v>
      </c>
      <c r="S21" s="50" t="s">
        <v>43</v>
      </c>
      <c r="T21" s="3"/>
      <c r="U21" s="3"/>
      <c r="V21" s="3"/>
      <c r="Z21" s="81"/>
      <c r="AA21" s="40"/>
      <c r="AB21" s="40"/>
      <c r="AC21" s="40"/>
      <c r="AD21" s="40"/>
      <c r="AE21" s="40"/>
      <c r="AF21" s="40"/>
      <c r="AG21" s="40"/>
      <c r="AH21" s="40"/>
    </row>
    <row r="22" spans="1:34" x14ac:dyDescent="0.2">
      <c r="B22" s="20"/>
      <c r="N22" s="3"/>
      <c r="O22" s="40">
        <f t="shared" ref="O22:R22" si="2">SUM(O14:O21)</f>
        <v>0</v>
      </c>
      <c r="P22" s="40">
        <f t="shared" si="2"/>
        <v>0</v>
      </c>
      <c r="Q22" s="40">
        <f t="shared" si="2"/>
        <v>0</v>
      </c>
      <c r="R22" s="40">
        <f t="shared" si="2"/>
        <v>0</v>
      </c>
      <c r="S22" s="3">
        <f>IF(O23&lt;4,1,IF(O23=4,0.95,IF(O23&gt;4,0.9)))</f>
        <v>1</v>
      </c>
      <c r="T22" s="3"/>
      <c r="U22" s="51">
        <f>O22*S22</f>
        <v>0</v>
      </c>
      <c r="V22" s="52">
        <f>P22*S22</f>
        <v>0</v>
      </c>
      <c r="W22" s="52">
        <f>Q22*S22</f>
        <v>0</v>
      </c>
      <c r="X22" s="53">
        <f>R22*S22</f>
        <v>0</v>
      </c>
      <c r="Z22" s="81"/>
      <c r="AA22" s="40"/>
      <c r="AB22" s="40"/>
      <c r="AC22" s="40"/>
      <c r="AD22" s="40"/>
      <c r="AE22" s="40"/>
      <c r="AF22" s="40"/>
      <c r="AG22" s="40"/>
      <c r="AH22" s="40"/>
    </row>
    <row r="23" spans="1:34" ht="13" customHeight="1" x14ac:dyDescent="0.2">
      <c r="A23" s="9" t="s">
        <v>68</v>
      </c>
      <c r="C23" s="14"/>
      <c r="D23" s="14"/>
      <c r="E23" s="14"/>
      <c r="F23" s="14"/>
      <c r="G23" s="14"/>
      <c r="H23" s="14"/>
      <c r="I23" s="14"/>
      <c r="J23" s="14"/>
      <c r="K23" s="14"/>
      <c r="L23" s="14"/>
      <c r="M23" s="14"/>
      <c r="N23" s="14"/>
      <c r="O23" s="41">
        <f>SUM(C14:C21)</f>
        <v>0</v>
      </c>
      <c r="P23" s="3"/>
      <c r="Q23" s="3"/>
      <c r="R23" s="3"/>
      <c r="S23" s="50"/>
      <c r="T23" s="40"/>
      <c r="U23" s="40"/>
      <c r="V23" s="40"/>
    </row>
    <row r="24" spans="1:34" x14ac:dyDescent="0.2">
      <c r="B24" s="2" t="s">
        <v>69</v>
      </c>
      <c r="F24" s="2"/>
      <c r="G24" s="2"/>
      <c r="H24" s="2"/>
      <c r="I24" s="2"/>
      <c r="J24" s="2"/>
      <c r="K24" s="2"/>
      <c r="L24" s="42"/>
      <c r="M24" s="43">
        <f>C25</f>
        <v>0</v>
      </c>
      <c r="N24" s="26" t="s">
        <v>54</v>
      </c>
      <c r="O24" s="14"/>
      <c r="P24" s="3"/>
      <c r="Q24" s="3"/>
      <c r="R24" s="3"/>
      <c r="S24" s="3"/>
      <c r="T24" s="3"/>
      <c r="U24" s="3"/>
      <c r="V24" s="3"/>
      <c r="Z24" s="2" t="s">
        <v>0</v>
      </c>
    </row>
    <row r="25" spans="1:34" ht="19" customHeight="1" x14ac:dyDescent="0.2">
      <c r="B25" s="2"/>
      <c r="C25" s="17"/>
      <c r="D25" s="21" t="s">
        <v>54</v>
      </c>
      <c r="E25" s="2"/>
      <c r="F25" s="2"/>
      <c r="G25" s="2"/>
      <c r="H25" s="2"/>
      <c r="I25" s="2"/>
      <c r="J25" s="2"/>
      <c r="K25" s="2"/>
      <c r="L25" s="44"/>
      <c r="N25" s="3"/>
      <c r="O25" s="34" t="s">
        <v>44</v>
      </c>
      <c r="P25" s="34" t="s">
        <v>45</v>
      </c>
      <c r="Q25" s="34" t="s">
        <v>46</v>
      </c>
      <c r="R25" s="34" t="s">
        <v>47</v>
      </c>
      <c r="S25" s="34" t="s">
        <v>48</v>
      </c>
      <c r="T25" s="3"/>
      <c r="U25" s="3"/>
      <c r="V25" s="3"/>
      <c r="W25" s="3"/>
      <c r="X25" s="3"/>
      <c r="Z25" s="82"/>
      <c r="AA25" s="22" t="s">
        <v>15</v>
      </c>
      <c r="AB25" s="22" t="s">
        <v>16</v>
      </c>
      <c r="AC25" s="22" t="s">
        <v>17</v>
      </c>
      <c r="AD25" s="22" t="s">
        <v>18</v>
      </c>
      <c r="AE25" s="22" t="s">
        <v>19</v>
      </c>
    </row>
    <row r="26" spans="1:34" x14ac:dyDescent="0.2">
      <c r="B26" s="2"/>
      <c r="C26" s="2"/>
      <c r="D26" s="2"/>
      <c r="E26" s="2"/>
      <c r="F26" s="2"/>
      <c r="G26" s="2"/>
      <c r="H26" s="2"/>
      <c r="I26" s="2"/>
      <c r="J26" s="2"/>
      <c r="K26" s="2"/>
      <c r="L26" s="36" t="s">
        <v>11</v>
      </c>
      <c r="M26" s="36">
        <f>C25</f>
        <v>0</v>
      </c>
      <c r="N26" s="37" t="s">
        <v>42</v>
      </c>
      <c r="O26" s="38" t="str">
        <f t="shared" ref="O26:O29" si="3">IF(M26=2,AA26,"-")</f>
        <v>-</v>
      </c>
      <c r="P26" s="38" t="str">
        <f t="shared" ref="P26:P29" si="4">IF(M26=3,AB26,"-")</f>
        <v>-</v>
      </c>
      <c r="Q26" s="38" t="str">
        <f t="shared" ref="Q26:Q29" si="5">IF(M26=4,AC26,"-")</f>
        <v>-</v>
      </c>
      <c r="R26" s="38" t="str">
        <f t="shared" ref="R26:R29" si="6">IF(M26=5,AD26,"-")</f>
        <v>-</v>
      </c>
      <c r="S26" s="38" t="str">
        <f t="shared" ref="S26:S29" si="7">IF(M26=6,AE26,"-")</f>
        <v>-</v>
      </c>
      <c r="T26" s="3"/>
      <c r="U26" s="54">
        <f>SUM(O26:S26)</f>
        <v>0</v>
      </c>
      <c r="V26" s="55"/>
      <c r="W26" s="55"/>
      <c r="X26" s="56"/>
      <c r="Z26" s="82" t="s">
        <v>11</v>
      </c>
      <c r="AA26" s="38">
        <v>1560000</v>
      </c>
      <c r="AB26" s="38">
        <v>1690000</v>
      </c>
      <c r="AC26" s="38">
        <v>1750000</v>
      </c>
      <c r="AD26" s="38">
        <v>1790000</v>
      </c>
      <c r="AE26" s="38">
        <v>1820000</v>
      </c>
    </row>
    <row r="27" spans="1:34" x14ac:dyDescent="0.2">
      <c r="A27" s="9" t="s">
        <v>72</v>
      </c>
      <c r="C27" s="2"/>
      <c r="D27" s="2"/>
      <c r="E27" s="2"/>
      <c r="F27" s="2"/>
      <c r="G27" s="2"/>
      <c r="H27" s="2"/>
      <c r="I27" s="2"/>
      <c r="J27" s="2"/>
      <c r="K27" s="2"/>
      <c r="L27" s="36" t="s">
        <v>12</v>
      </c>
      <c r="M27" s="36">
        <f>C25</f>
        <v>0</v>
      </c>
      <c r="N27" s="37" t="s">
        <v>42</v>
      </c>
      <c r="O27" s="38" t="str">
        <f t="shared" si="3"/>
        <v>-</v>
      </c>
      <c r="P27" s="38" t="str">
        <f t="shared" si="4"/>
        <v>-</v>
      </c>
      <c r="Q27" s="38" t="str">
        <f t="shared" si="5"/>
        <v>-</v>
      </c>
      <c r="R27" s="38" t="str">
        <f t="shared" si="6"/>
        <v>-</v>
      </c>
      <c r="S27" s="38" t="str">
        <f t="shared" si="7"/>
        <v>-</v>
      </c>
      <c r="T27" s="3"/>
      <c r="U27" s="57"/>
      <c r="V27" s="58">
        <f>SUM(O27:S27)</f>
        <v>0</v>
      </c>
      <c r="W27" s="59"/>
      <c r="X27" s="60"/>
      <c r="Z27" s="82" t="s">
        <v>12</v>
      </c>
      <c r="AA27" s="38">
        <v>1460000</v>
      </c>
      <c r="AB27" s="38">
        <v>1600000</v>
      </c>
      <c r="AC27" s="38">
        <v>1650000</v>
      </c>
      <c r="AD27" s="38">
        <v>1680000</v>
      </c>
      <c r="AE27" s="38">
        <v>1710000</v>
      </c>
    </row>
    <row r="28" spans="1:34" x14ac:dyDescent="0.2">
      <c r="C28" s="14"/>
      <c r="D28" s="14"/>
      <c r="E28" s="14"/>
      <c r="J28" s="2"/>
      <c r="K28" s="2"/>
      <c r="L28" s="36" t="s">
        <v>13</v>
      </c>
      <c r="M28" s="36">
        <f>C25</f>
        <v>0</v>
      </c>
      <c r="N28" s="37" t="s">
        <v>42</v>
      </c>
      <c r="O28" s="38" t="str">
        <f t="shared" si="3"/>
        <v>-</v>
      </c>
      <c r="P28" s="38" t="str">
        <f t="shared" si="4"/>
        <v>-</v>
      </c>
      <c r="Q28" s="38" t="str">
        <f t="shared" si="5"/>
        <v>-</v>
      </c>
      <c r="R28" s="38" t="str">
        <f t="shared" si="6"/>
        <v>-</v>
      </c>
      <c r="S28" s="38" t="str">
        <f t="shared" si="7"/>
        <v>-</v>
      </c>
      <c r="T28" s="3"/>
      <c r="U28" s="57"/>
      <c r="V28" s="59"/>
      <c r="W28" s="58">
        <f>SUM(O28:S28)</f>
        <v>0</v>
      </c>
      <c r="X28" s="60"/>
      <c r="Z28" s="82" t="s">
        <v>13</v>
      </c>
      <c r="AA28" s="38">
        <v>1320000</v>
      </c>
      <c r="AB28" s="38">
        <v>1430000</v>
      </c>
      <c r="AC28" s="38">
        <v>1480000</v>
      </c>
      <c r="AD28" s="38">
        <v>1510000</v>
      </c>
      <c r="AE28" s="38">
        <v>1540000</v>
      </c>
    </row>
    <row r="29" spans="1:34" ht="19" customHeight="1" x14ac:dyDescent="0.2">
      <c r="B29" s="22" t="s">
        <v>27</v>
      </c>
      <c r="C29" s="17"/>
      <c r="D29" s="18" t="s">
        <v>42</v>
      </c>
      <c r="E29" s="23"/>
      <c r="F29" s="24"/>
      <c r="J29" s="2"/>
      <c r="K29" s="2"/>
      <c r="L29" s="36" t="s">
        <v>14</v>
      </c>
      <c r="M29" s="36">
        <f t="shared" ref="M29:M36" si="8">C25</f>
        <v>0</v>
      </c>
      <c r="N29" s="37" t="s">
        <v>42</v>
      </c>
      <c r="O29" s="38" t="str">
        <f t="shared" si="3"/>
        <v>-</v>
      </c>
      <c r="P29" s="38" t="str">
        <f t="shared" si="4"/>
        <v>-</v>
      </c>
      <c r="Q29" s="38" t="str">
        <f t="shared" si="5"/>
        <v>-</v>
      </c>
      <c r="R29" s="38" t="str">
        <f t="shared" si="6"/>
        <v>-</v>
      </c>
      <c r="S29" s="38" t="str">
        <f t="shared" si="7"/>
        <v>-</v>
      </c>
      <c r="T29" s="3"/>
      <c r="U29" s="61"/>
      <c r="V29" s="62"/>
      <c r="W29" s="62"/>
      <c r="X29" s="63">
        <f>SUM(O29:S29)</f>
        <v>0</v>
      </c>
      <c r="Z29" s="82" t="s">
        <v>14</v>
      </c>
      <c r="AA29" s="38">
        <v>1270000</v>
      </c>
      <c r="AB29" s="38">
        <v>1380000</v>
      </c>
      <c r="AC29" s="38">
        <v>1430000</v>
      </c>
      <c r="AD29" s="38">
        <v>1460000</v>
      </c>
      <c r="AE29" s="38">
        <v>1480000</v>
      </c>
    </row>
    <row r="30" spans="1:34" ht="19" customHeight="1" x14ac:dyDescent="0.2">
      <c r="B30" s="22" t="s">
        <v>28</v>
      </c>
      <c r="C30" s="17"/>
      <c r="D30" s="18" t="s">
        <v>42</v>
      </c>
      <c r="E30" s="23"/>
      <c r="F30" s="24"/>
      <c r="L30" s="2"/>
      <c r="M30" s="2"/>
      <c r="N30" s="10"/>
      <c r="O30" s="10"/>
      <c r="P30" s="45"/>
      <c r="Q30" s="28"/>
      <c r="R30" s="28"/>
      <c r="S30" s="28"/>
      <c r="T30" s="3"/>
      <c r="U30" s="10"/>
      <c r="V30" s="10"/>
      <c r="W30" s="10"/>
      <c r="X30" s="28"/>
    </row>
    <row r="31" spans="1:34" ht="21" customHeight="1" x14ac:dyDescent="0.2">
      <c r="B31" s="22" t="s">
        <v>29</v>
      </c>
      <c r="C31" s="17"/>
      <c r="D31" s="18" t="s">
        <v>42</v>
      </c>
      <c r="E31" s="23"/>
      <c r="F31" s="23"/>
      <c r="P31" s="21" t="s">
        <v>55</v>
      </c>
      <c r="Z31" s="2" t="s">
        <v>24</v>
      </c>
    </row>
    <row r="32" spans="1:34" ht="19" customHeight="1" x14ac:dyDescent="0.2">
      <c r="B32" s="22" t="s">
        <v>30</v>
      </c>
      <c r="C32" s="17"/>
      <c r="D32" s="18" t="s">
        <v>42</v>
      </c>
      <c r="E32" s="23"/>
      <c r="F32" s="23"/>
      <c r="P32" s="46" t="s">
        <v>25</v>
      </c>
      <c r="Q32" s="92" t="s">
        <v>26</v>
      </c>
      <c r="R32" s="93"/>
      <c r="S32" s="3"/>
      <c r="T32" s="3"/>
      <c r="AA32" s="46" t="s">
        <v>25</v>
      </c>
      <c r="AB32" s="94" t="s">
        <v>26</v>
      </c>
      <c r="AC32" s="94"/>
    </row>
    <row r="33" spans="1:30" x14ac:dyDescent="0.2">
      <c r="B33" s="10"/>
      <c r="C33" s="10"/>
      <c r="D33" s="18"/>
      <c r="E33" s="23"/>
      <c r="F33" s="23"/>
      <c r="H33" s="25"/>
      <c r="I33" s="25"/>
      <c r="L33" s="36" t="s">
        <v>27</v>
      </c>
      <c r="M33" s="36">
        <f t="shared" si="8"/>
        <v>0</v>
      </c>
      <c r="N33" s="47" t="s">
        <v>42</v>
      </c>
      <c r="P33" s="36" t="s">
        <v>27</v>
      </c>
      <c r="Q33" s="64">
        <v>210000</v>
      </c>
      <c r="R33" s="65"/>
      <c r="S33" s="3"/>
      <c r="T33" s="3"/>
      <c r="U33" s="66">
        <f>C29*AB33</f>
        <v>0</v>
      </c>
      <c r="V33" s="67">
        <f>C29*AB33</f>
        <v>0</v>
      </c>
      <c r="W33" s="67">
        <f>C29*AB33</f>
        <v>0</v>
      </c>
      <c r="X33" s="68">
        <f>C29*AB33</f>
        <v>0</v>
      </c>
      <c r="Z33" s="42"/>
      <c r="AA33" s="36" t="s">
        <v>27</v>
      </c>
      <c r="AB33" s="95">
        <v>210000</v>
      </c>
      <c r="AC33" s="95"/>
    </row>
    <row r="34" spans="1:30" x14ac:dyDescent="0.2">
      <c r="A34" s="9" t="s">
        <v>73</v>
      </c>
      <c r="C34" s="9"/>
      <c r="D34" s="9"/>
      <c r="J34" s="25"/>
      <c r="K34" s="25"/>
      <c r="L34" s="36" t="s">
        <v>28</v>
      </c>
      <c r="M34" s="36">
        <f t="shared" si="8"/>
        <v>0</v>
      </c>
      <c r="N34" s="47" t="s">
        <v>42</v>
      </c>
      <c r="P34" s="36" t="s">
        <v>28</v>
      </c>
      <c r="Q34" s="64">
        <v>380000</v>
      </c>
      <c r="R34" s="65"/>
      <c r="S34" s="3"/>
      <c r="T34" s="3"/>
      <c r="U34" s="69">
        <f>C30*AB34</f>
        <v>0</v>
      </c>
      <c r="V34" s="70">
        <f>C30*AB34</f>
        <v>0</v>
      </c>
      <c r="W34" s="70">
        <f>C30*AB34</f>
        <v>0</v>
      </c>
      <c r="X34" s="71">
        <f>C30*AB34</f>
        <v>0</v>
      </c>
      <c r="Z34" s="91"/>
      <c r="AA34" s="36" t="s">
        <v>28</v>
      </c>
      <c r="AB34" s="95">
        <v>380000</v>
      </c>
      <c r="AC34" s="95"/>
    </row>
    <row r="35" spans="1:30" x14ac:dyDescent="0.2">
      <c r="A35" s="26" t="s">
        <v>56</v>
      </c>
      <c r="J35" s="25"/>
      <c r="K35" s="25"/>
      <c r="L35" s="36" t="s">
        <v>29</v>
      </c>
      <c r="M35" s="36">
        <f t="shared" si="8"/>
        <v>0</v>
      </c>
      <c r="N35" s="47" t="s">
        <v>42</v>
      </c>
      <c r="P35" s="36" t="s">
        <v>29</v>
      </c>
      <c r="Q35" s="72">
        <v>300000</v>
      </c>
      <c r="R35" s="73">
        <v>400000</v>
      </c>
      <c r="S35" s="25"/>
      <c r="T35" s="3"/>
      <c r="U35" s="74" t="b">
        <f>IF(C29+C30&gt;=2,C31*AC35,IF(C31=1,AB35,IF(C31=2,AB35+AC35,IF(C31&gt;2,AB35+AC35*(C31-1)))))</f>
        <v>0</v>
      </c>
      <c r="V35" s="58" t="b">
        <f>IF(C29+C30&gt;=2,C31*AC35,IF(C31=1,AB35,IF(C31=2,AB35+AC35,IF(C31&gt;2,AB35+AC35*(C31-1)))))</f>
        <v>0</v>
      </c>
      <c r="W35" s="58" t="b">
        <f>IF(C29+C30&gt;=2,C31*AC35,IF(C31=1,AB35,IF(C31=2,AB35+AC35,IF(C31&gt;2,AB35+AC35*(C31-1)))))</f>
        <v>0</v>
      </c>
      <c r="X35" s="75" t="b">
        <f>IF(C29+C30&gt;=2,C31*AC35,IF(C31=1,AB35,IF(C31=2,AB35+AC35,IF(C31&gt;2,AB35+AC35*(C31-1)))))</f>
        <v>0</v>
      </c>
      <c r="Z35" s="91"/>
      <c r="AA35" s="36" t="s">
        <v>29</v>
      </c>
      <c r="AB35" s="72">
        <v>300000</v>
      </c>
      <c r="AC35" s="73">
        <v>400000</v>
      </c>
    </row>
    <row r="36" spans="1:30" ht="19" customHeight="1" x14ac:dyDescent="0.2">
      <c r="B36" s="20" t="s">
        <v>57</v>
      </c>
      <c r="C36" s="27"/>
      <c r="D36" s="18" t="s">
        <v>2</v>
      </c>
      <c r="E36" s="18"/>
      <c r="F36" s="87" t="str">
        <f>IF(AND(OR(P10=U13,P10=V13),C36&gt;53000),"家賃上限額超！！（53,000円が上限額）",IF(AND(OR(P10=W13,P10=X13),C36&gt;50700),"家賃上限額超！！（50,700円が上限額）",""))</f>
        <v/>
      </c>
      <c r="G36" s="87"/>
      <c r="H36" s="87"/>
      <c r="I36" s="87"/>
      <c r="L36" s="36" t="s">
        <v>30</v>
      </c>
      <c r="M36" s="36">
        <f t="shared" si="8"/>
        <v>0</v>
      </c>
      <c r="N36" s="47" t="s">
        <v>42</v>
      </c>
      <c r="P36" s="36" t="s">
        <v>30</v>
      </c>
      <c r="Q36" s="72">
        <v>200000</v>
      </c>
      <c r="R36" s="73">
        <v>310000</v>
      </c>
      <c r="U36" s="76" t="b">
        <f>IF(C29+C30+C31&gt;=2,AC36*C32,IF(C32=1,AB36,IF(C32=2,AB36+AC36,IF(C32&gt;2,AB36+AC36*(C32-1)))))</f>
        <v>0</v>
      </c>
      <c r="V36" s="77" t="b">
        <f>IF(C29+C30+C31&gt;=2,AC36*C32,IF(C32=1,AB36,IF(C32=2,AB36+AC36,IF(C32&gt;2,AB36+AC36*(C32-1)))))</f>
        <v>0</v>
      </c>
      <c r="W36" s="77" t="b">
        <f>IF(C29+C30+C31&gt;=2,AC36*C32,IF(C32=1,AB36,IF(C32=2,AB36+AC36,IF(C32&gt;2,AB36+AC36*(C32-1)))))</f>
        <v>0</v>
      </c>
      <c r="X36" s="63" t="b">
        <f>IF(C29+C30+C31&gt;=2,AC36*C32,IF(C32=1,AB36,IF(C32=2,AB36+AC36,IF(C32&gt;2,AB36+AC36*(C32-1)))))</f>
        <v>0</v>
      </c>
      <c r="Z36" s="91"/>
      <c r="AA36" s="36" t="s">
        <v>30</v>
      </c>
      <c r="AB36" s="72">
        <v>200000</v>
      </c>
      <c r="AC36" s="73">
        <v>310000</v>
      </c>
    </row>
    <row r="37" spans="1:30" x14ac:dyDescent="0.2">
      <c r="J37" s="30"/>
      <c r="K37" s="30"/>
      <c r="U37" s="21" t="s">
        <v>58</v>
      </c>
    </row>
    <row r="38" spans="1:30" x14ac:dyDescent="0.2">
      <c r="A38" s="9" t="s">
        <v>59</v>
      </c>
      <c r="C38" s="28"/>
      <c r="D38" s="18"/>
      <c r="E38" s="18"/>
      <c r="F38" s="29"/>
      <c r="G38" s="30"/>
      <c r="H38" s="30"/>
      <c r="I38" s="30"/>
      <c r="K38" s="28"/>
      <c r="L38" s="20" t="s">
        <v>49</v>
      </c>
      <c r="M38" s="38">
        <f>C36</f>
        <v>0</v>
      </c>
      <c r="N38" s="18" t="s">
        <v>2</v>
      </c>
      <c r="O38" s="18"/>
      <c r="P38" s="87" t="str">
        <f>IF(AND(OR(P10=U13,P10=V13),C36&gt;53000),"家賃上限額超！！（53,000円が上限額）",IF(AND(OR(P10=W13,P10=X13),C36&gt;50700),"家賃上限額超！！（50,700円が上限額）",""))</f>
        <v/>
      </c>
      <c r="Q38" s="87"/>
      <c r="R38" s="87"/>
      <c r="S38" s="87"/>
      <c r="T38" s="3"/>
      <c r="U38" s="51">
        <f>C36*12*1.7</f>
        <v>0</v>
      </c>
      <c r="V38" s="52">
        <f>C36*12*1.7</f>
        <v>0</v>
      </c>
      <c r="W38" s="52">
        <f>C36*12*1.7</f>
        <v>0</v>
      </c>
      <c r="X38" s="53">
        <f>C36*12*1.7</f>
        <v>0</v>
      </c>
      <c r="Z38" s="2" t="s">
        <v>31</v>
      </c>
    </row>
    <row r="39" spans="1:30" x14ac:dyDescent="0.2">
      <c r="B39" s="2" t="s">
        <v>70</v>
      </c>
      <c r="C39" s="14"/>
      <c r="D39" s="14"/>
      <c r="E39" s="14"/>
      <c r="L39" s="28"/>
      <c r="M39" s="28"/>
      <c r="Z39" s="2" t="s">
        <v>32</v>
      </c>
    </row>
    <row r="40" spans="1:30" ht="19" customHeight="1" x14ac:dyDescent="0.2">
      <c r="B40" s="20" t="s">
        <v>50</v>
      </c>
      <c r="C40" s="17"/>
      <c r="D40" s="18" t="s">
        <v>42</v>
      </c>
      <c r="L40" s="20" t="s">
        <v>50</v>
      </c>
      <c r="M40" s="36">
        <f>C40</f>
        <v>0</v>
      </c>
      <c r="N40" s="18" t="s">
        <v>42</v>
      </c>
      <c r="Z40" s="2" t="s">
        <v>33</v>
      </c>
      <c r="AB40" s="40">
        <v>53000</v>
      </c>
      <c r="AC40" s="40">
        <v>50700</v>
      </c>
      <c r="AD40" s="3" t="s">
        <v>34</v>
      </c>
    </row>
    <row r="41" spans="1:30" x14ac:dyDescent="0.2">
      <c r="B41" s="2"/>
      <c r="C41" s="2"/>
      <c r="D41" s="2"/>
      <c r="E41" s="2"/>
      <c r="F41" s="2"/>
      <c r="G41" s="2"/>
      <c r="H41" s="2"/>
      <c r="I41" s="2"/>
      <c r="J41" s="2"/>
      <c r="K41" s="2"/>
    </row>
    <row r="42" spans="1:30" ht="18" customHeight="1" x14ac:dyDescent="0.2">
      <c r="B42" s="2"/>
      <c r="C42" s="2"/>
      <c r="D42" s="2"/>
      <c r="E42" s="2"/>
      <c r="F42" s="2"/>
      <c r="G42" s="2"/>
      <c r="H42" s="2"/>
      <c r="I42" s="2"/>
      <c r="J42" s="2"/>
      <c r="K42" s="2"/>
      <c r="L42" s="44"/>
      <c r="N42" s="3"/>
      <c r="O42" s="48" t="s">
        <v>20</v>
      </c>
      <c r="P42" s="48" t="s">
        <v>21</v>
      </c>
      <c r="Q42" s="48" t="s">
        <v>22</v>
      </c>
      <c r="R42" s="48" t="s">
        <v>23</v>
      </c>
      <c r="T42" s="3"/>
      <c r="U42" s="3"/>
      <c r="V42" s="3"/>
      <c r="W42" s="3"/>
      <c r="X42" s="3"/>
      <c r="Z42" s="21" t="s">
        <v>35</v>
      </c>
    </row>
    <row r="43" spans="1:30" x14ac:dyDescent="0.2">
      <c r="B43" s="1" t="s">
        <v>63</v>
      </c>
      <c r="C43" s="2"/>
      <c r="D43" s="2"/>
      <c r="E43" s="2"/>
      <c r="F43" s="2"/>
      <c r="G43" s="2"/>
      <c r="H43" s="2"/>
      <c r="I43" s="2"/>
      <c r="J43" s="2"/>
      <c r="K43" s="2"/>
      <c r="L43" s="34" t="s">
        <v>38</v>
      </c>
      <c r="M43" s="36">
        <f>C40</f>
        <v>0</v>
      </c>
      <c r="N43" s="18" t="s">
        <v>42</v>
      </c>
      <c r="O43" s="38" t="str">
        <f t="shared" ref="O43:O46" si="9">IF(M43=1,AA44,"-")</f>
        <v>-</v>
      </c>
      <c r="P43" s="38" t="str">
        <f t="shared" ref="P43:P46" si="10">IF(M43=2,AB44,"-")</f>
        <v>-</v>
      </c>
      <c r="Q43" s="38" t="str">
        <f t="shared" ref="Q43:Q46" si="11">IF(M43=3,AC44,"-")</f>
        <v>-</v>
      </c>
      <c r="R43" s="38" t="str">
        <f t="shared" ref="R43:R46" si="12">IF(M43=4,AD44,"-")</f>
        <v>-</v>
      </c>
      <c r="T43" s="3"/>
      <c r="U43" s="54">
        <f>SUM(O43:R43)</f>
        <v>0</v>
      </c>
      <c r="V43" s="55"/>
      <c r="W43" s="55"/>
      <c r="X43" s="56"/>
      <c r="Z43" s="80"/>
      <c r="AA43" s="48" t="s">
        <v>20</v>
      </c>
      <c r="AB43" s="48" t="s">
        <v>21</v>
      </c>
      <c r="AC43" s="48" t="s">
        <v>22</v>
      </c>
      <c r="AD43" s="48" t="s">
        <v>23</v>
      </c>
    </row>
    <row r="44" spans="1:30" x14ac:dyDescent="0.2">
      <c r="B44" s="1"/>
      <c r="C44" s="2"/>
      <c r="D44" s="2"/>
      <c r="E44" s="2"/>
      <c r="F44" s="2"/>
      <c r="G44" s="2"/>
      <c r="H44" s="2"/>
      <c r="I44" s="2"/>
      <c r="J44" s="2"/>
      <c r="K44" s="2"/>
      <c r="L44" s="34" t="s">
        <v>39</v>
      </c>
      <c r="M44" s="36">
        <f>C40</f>
        <v>0</v>
      </c>
      <c r="N44" s="18" t="s">
        <v>42</v>
      </c>
      <c r="O44" s="38" t="str">
        <f t="shared" si="9"/>
        <v>-</v>
      </c>
      <c r="P44" s="38" t="str">
        <f t="shared" si="10"/>
        <v>-</v>
      </c>
      <c r="Q44" s="38" t="str">
        <f t="shared" si="11"/>
        <v>-</v>
      </c>
      <c r="R44" s="38" t="str">
        <f t="shared" si="12"/>
        <v>-</v>
      </c>
      <c r="T44" s="3"/>
      <c r="U44" s="57"/>
      <c r="V44" s="58">
        <f>SUM(O44:R44)</f>
        <v>0</v>
      </c>
      <c r="W44" s="59"/>
      <c r="X44" s="60"/>
      <c r="Z44" s="80" t="s">
        <v>11</v>
      </c>
      <c r="AA44" s="38">
        <v>470000</v>
      </c>
      <c r="AB44" s="38">
        <v>510000</v>
      </c>
      <c r="AC44" s="38">
        <v>530000</v>
      </c>
      <c r="AD44" s="38">
        <v>550000</v>
      </c>
    </row>
    <row r="45" spans="1:30" ht="22" customHeight="1" x14ac:dyDescent="0.2">
      <c r="B45" s="2"/>
      <c r="C45" s="88">
        <f>Q11</f>
        <v>0</v>
      </c>
      <c r="D45" s="89"/>
      <c r="E45" s="89"/>
      <c r="F45" s="89"/>
      <c r="G45" s="89"/>
      <c r="H45" s="90"/>
      <c r="I45" s="2"/>
      <c r="J45" s="2"/>
      <c r="K45" s="2"/>
      <c r="L45" s="34" t="s">
        <v>40</v>
      </c>
      <c r="M45" s="36">
        <f>C40</f>
        <v>0</v>
      </c>
      <c r="N45" s="18" t="s">
        <v>42</v>
      </c>
      <c r="O45" s="38" t="str">
        <f t="shared" si="9"/>
        <v>-</v>
      </c>
      <c r="P45" s="38" t="str">
        <f t="shared" si="10"/>
        <v>-</v>
      </c>
      <c r="Q45" s="38" t="str">
        <f t="shared" si="11"/>
        <v>-</v>
      </c>
      <c r="R45" s="38" t="str">
        <f t="shared" si="12"/>
        <v>-</v>
      </c>
      <c r="T45" s="3"/>
      <c r="U45" s="57"/>
      <c r="V45" s="59"/>
      <c r="W45" s="58">
        <f>SUM(O45:R45)</f>
        <v>0</v>
      </c>
      <c r="X45" s="60"/>
      <c r="Z45" s="80" t="s">
        <v>12</v>
      </c>
      <c r="AA45" s="38">
        <v>440000</v>
      </c>
      <c r="AB45" s="38">
        <v>480000</v>
      </c>
      <c r="AC45" s="38">
        <v>490000</v>
      </c>
      <c r="AD45" s="38">
        <v>510000</v>
      </c>
    </row>
    <row r="46" spans="1:30" ht="18" customHeight="1" x14ac:dyDescent="0.2">
      <c r="B46" s="31" t="s">
        <v>64</v>
      </c>
      <c r="L46" s="34" t="s">
        <v>41</v>
      </c>
      <c r="M46" s="36">
        <f>C40</f>
        <v>0</v>
      </c>
      <c r="N46" s="45" t="s">
        <v>42</v>
      </c>
      <c r="O46" s="38" t="str">
        <f t="shared" si="9"/>
        <v>-</v>
      </c>
      <c r="P46" s="38" t="str">
        <f t="shared" si="10"/>
        <v>-</v>
      </c>
      <c r="Q46" s="38" t="str">
        <f t="shared" si="11"/>
        <v>-</v>
      </c>
      <c r="R46" s="38" t="str">
        <f t="shared" si="12"/>
        <v>-</v>
      </c>
      <c r="T46" s="3"/>
      <c r="U46" s="61"/>
      <c r="V46" s="62"/>
      <c r="W46" s="62"/>
      <c r="X46" s="63">
        <f>SUM(O46:R46)</f>
        <v>0</v>
      </c>
      <c r="Z46" s="80" t="s">
        <v>13</v>
      </c>
      <c r="AA46" s="38">
        <v>410000</v>
      </c>
      <c r="AB46" s="38">
        <v>440000</v>
      </c>
      <c r="AC46" s="38">
        <v>460000</v>
      </c>
      <c r="AD46" s="38">
        <v>470000</v>
      </c>
    </row>
    <row r="47" spans="1:30" ht="9" customHeight="1" x14ac:dyDescent="0.2">
      <c r="B47" s="85" t="s">
        <v>71</v>
      </c>
      <c r="C47" s="85"/>
      <c r="D47" s="85"/>
      <c r="E47" s="85"/>
      <c r="F47" s="85"/>
      <c r="G47" s="85"/>
      <c r="H47" s="85"/>
      <c r="I47" s="85"/>
      <c r="J47" s="85"/>
      <c r="Z47" s="80" t="s">
        <v>14</v>
      </c>
      <c r="AA47" s="38">
        <v>410000</v>
      </c>
      <c r="AB47" s="38">
        <v>440000</v>
      </c>
      <c r="AC47" s="38">
        <v>460000</v>
      </c>
      <c r="AD47" s="38">
        <v>470000</v>
      </c>
    </row>
    <row r="48" spans="1:30" ht="9" customHeight="1" x14ac:dyDescent="0.2">
      <c r="B48" s="85"/>
      <c r="C48" s="85"/>
      <c r="D48" s="85"/>
      <c r="E48" s="85"/>
      <c r="F48" s="85"/>
      <c r="G48" s="85"/>
      <c r="H48" s="85"/>
      <c r="I48" s="85"/>
      <c r="J48" s="85"/>
    </row>
    <row r="49" spans="2:10" x14ac:dyDescent="0.2">
      <c r="B49" s="85" t="s">
        <v>65</v>
      </c>
      <c r="C49" s="85"/>
      <c r="D49" s="85"/>
      <c r="E49" s="85"/>
      <c r="F49" s="85"/>
      <c r="G49" s="85"/>
      <c r="H49" s="85"/>
      <c r="I49" s="85"/>
      <c r="J49" s="85"/>
    </row>
    <row r="50" spans="2:10" x14ac:dyDescent="0.2">
      <c r="B50" s="85"/>
      <c r="C50" s="85"/>
      <c r="D50" s="85"/>
      <c r="E50" s="85"/>
      <c r="F50" s="85"/>
      <c r="G50" s="85"/>
      <c r="H50" s="85"/>
      <c r="I50" s="85"/>
      <c r="J50" s="85"/>
    </row>
    <row r="51" spans="2:10" x14ac:dyDescent="0.2">
      <c r="B51" s="86"/>
      <c r="C51" s="86"/>
      <c r="D51" s="86"/>
      <c r="E51" s="86"/>
      <c r="F51" s="86"/>
      <c r="G51" s="86"/>
      <c r="H51" s="86"/>
      <c r="I51" s="86"/>
      <c r="J51" s="86"/>
    </row>
    <row r="52" spans="2:10" x14ac:dyDescent="0.2">
      <c r="B52" s="86"/>
      <c r="C52" s="86"/>
      <c r="D52" s="86"/>
      <c r="E52" s="86"/>
      <c r="F52" s="86"/>
      <c r="G52" s="86"/>
      <c r="H52" s="86"/>
      <c r="I52" s="86"/>
      <c r="J52" s="86"/>
    </row>
  </sheetData>
  <sheetProtection sheet="1" objects="1" scenarios="1"/>
  <mergeCells count="17">
    <mergeCell ref="A1:K1"/>
    <mergeCell ref="B5:K5"/>
    <mergeCell ref="C10:E10"/>
    <mergeCell ref="Q10:R10"/>
    <mergeCell ref="Q11:R11"/>
    <mergeCell ref="M10:O11"/>
    <mergeCell ref="Q32:R32"/>
    <mergeCell ref="AB32:AC32"/>
    <mergeCell ref="AB33:AC33"/>
    <mergeCell ref="AB34:AC34"/>
    <mergeCell ref="F36:I36"/>
    <mergeCell ref="B49:J50"/>
    <mergeCell ref="B51:J52"/>
    <mergeCell ref="P38:S38"/>
    <mergeCell ref="C45:H45"/>
    <mergeCell ref="Z34:Z36"/>
    <mergeCell ref="B47:J48"/>
  </mergeCells>
  <phoneticPr fontId="7"/>
  <dataValidations count="7">
    <dataValidation type="list" allowBlank="1" showInputMessage="1" showErrorMessage="1" sqref="C10 M10">
      <formula1>"大津市,彦根市,長浜市,近江八幡市,草津市,守山市,栗東市,甲賀市,野洲市,湖南市,高島市,東近江市,米原市,日野町,竜王町,愛荘町,豊郷町,甲良町,多賀町"</formula1>
    </dataValidation>
    <dataValidation type="list" allowBlank="1" showInputMessage="1" showErrorMessage="1" sqref="P10">
      <formula1>$U$13:$X$13</formula1>
    </dataValidation>
    <dataValidation type="list" allowBlank="1" showInputMessage="1" showErrorMessage="1" sqref="S22">
      <formula1>"1,0.95,0.9"</formula1>
    </dataValidation>
    <dataValidation type="list" allowBlank="1" showInputMessage="1" showErrorMessage="1" sqref="C25">
      <formula1>"2,3,4,5,6"</formula1>
    </dataValidation>
    <dataValidation type="list" allowBlank="1" showInputMessage="1" showErrorMessage="1" sqref="C40">
      <formula1>"1,2,3,4"</formula1>
    </dataValidation>
    <dataValidation type="list" allowBlank="1" showInputMessage="1" showErrorMessage="1" sqref="C14:C21">
      <formula1>"1,2,3,4,5,6"</formula1>
    </dataValidation>
    <dataValidation type="list" allowBlank="1" showInputMessage="1" showErrorMessage="1" sqref="C29:C32">
      <formula1>"1,2,3,4,5"</formula1>
    </dataValidation>
  </dataValidations>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HP)(案)</vt:lpstr>
      <vt:lpstr>'HP)(案)'!Print_Area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2021-03-12T09:41:00Z</cp:lastPrinted>
  <dcterms:created xsi:type="dcterms:W3CDTF">2021-02-11T23:53:00Z</dcterms:created>
  <dcterms:modified xsi:type="dcterms:W3CDTF">2021-03-15T00:46:48Z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