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2\ga33$\03 田園振興課\01_Ｒ８田園振興課\10_農地農村保全係\06_井上\100_HP担当\261027物価高騰ＨＰデータ\"/>
    </mc:Choice>
  </mc:AlternateContent>
  <xr:revisionPtr revIDLastSave="0" documentId="13_ncr:1_{0FFC9292-0E61-4BD3-8F8F-58290FA210C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事業計画書" sheetId="31" r:id="rId1"/>
    <sheet name="別記様式第５（補）" sheetId="47" r:id="rId2"/>
    <sheet name="補助簿(2)" sheetId="8" r:id="rId3"/>
    <sheet name="基本料金、使用料金" sheetId="46" r:id="rId4"/>
    <sheet name="参照→" sheetId="45" state="hidden" r:id="rId5"/>
    <sheet name="リスト" sheetId="32" state="hidden" r:id="rId6"/>
    <sheet name="高騰率算定" sheetId="43" state="hidden" r:id="rId7"/>
  </sheets>
  <definedNames>
    <definedName name="_xlnm.Print_Area" localSheetId="3">'基本料金、使用料金'!$B$1:$N$51</definedName>
    <definedName name="_xlnm.Print_Area" localSheetId="0">事業計画書!$A$1:$I$33</definedName>
    <definedName name="_xlnm.Print_Area" localSheetId="1">'別記様式第５（補）'!$A$1:$M$21</definedName>
    <definedName name="_xlnm.Print_Area" localSheetId="2">'補助簿(2)'!$A$1:$P$59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46" l="1"/>
  <c r="C46" i="46"/>
  <c r="C47" i="46"/>
  <c r="C48" i="46"/>
  <c r="D48" i="46" s="1"/>
  <c r="I48" i="46" s="1"/>
  <c r="J48" i="46" s="1"/>
  <c r="C49" i="46"/>
  <c r="C44" i="46"/>
  <c r="F51" i="46"/>
  <c r="M49" i="46"/>
  <c r="H49" i="46"/>
  <c r="G49" i="46"/>
  <c r="D49" i="46"/>
  <c r="M48" i="46"/>
  <c r="H48" i="46"/>
  <c r="G48" i="46"/>
  <c r="M47" i="46"/>
  <c r="H47" i="46"/>
  <c r="G47" i="46"/>
  <c r="D47" i="46"/>
  <c r="M46" i="46"/>
  <c r="H46" i="46"/>
  <c r="G46" i="46"/>
  <c r="D46" i="46"/>
  <c r="M45" i="46"/>
  <c r="H45" i="46"/>
  <c r="G45" i="46"/>
  <c r="M44" i="46"/>
  <c r="H44" i="46"/>
  <c r="G44" i="46"/>
  <c r="E37" i="46"/>
  <c r="B38" i="46" s="1"/>
  <c r="C28" i="46"/>
  <c r="C29" i="46"/>
  <c r="D29" i="46" s="1"/>
  <c r="I29" i="46" s="1"/>
  <c r="J29" i="46" s="1"/>
  <c r="C30" i="46"/>
  <c r="C31" i="46"/>
  <c r="D31" i="46" s="1"/>
  <c r="I31" i="46" s="1"/>
  <c r="J31" i="46" s="1"/>
  <c r="C32" i="46"/>
  <c r="D32" i="46" s="1"/>
  <c r="C27" i="46"/>
  <c r="D27" i="46" s="1"/>
  <c r="F34" i="46"/>
  <c r="M32" i="46"/>
  <c r="H32" i="46"/>
  <c r="G32" i="46"/>
  <c r="M31" i="46"/>
  <c r="H31" i="46"/>
  <c r="G31" i="46"/>
  <c r="M30" i="46"/>
  <c r="H30" i="46"/>
  <c r="G30" i="46"/>
  <c r="M29" i="46"/>
  <c r="H29" i="46"/>
  <c r="G29" i="46"/>
  <c r="M28" i="46"/>
  <c r="H28" i="46"/>
  <c r="G28" i="46"/>
  <c r="M27" i="46"/>
  <c r="H27" i="46"/>
  <c r="G27" i="46"/>
  <c r="E20" i="46"/>
  <c r="B21" i="46" s="1"/>
  <c r="E3" i="46"/>
  <c r="B4" i="46" s="1"/>
  <c r="C11" i="46"/>
  <c r="C12" i="46"/>
  <c r="C13" i="46"/>
  <c r="C14" i="46"/>
  <c r="C15" i="46"/>
  <c r="C10" i="46"/>
  <c r="G10" i="46"/>
  <c r="H10" i="46"/>
  <c r="H11" i="46"/>
  <c r="H12" i="46"/>
  <c r="H13" i="46"/>
  <c r="H14" i="46"/>
  <c r="H15" i="46"/>
  <c r="I46" i="46" l="1"/>
  <c r="J46" i="46" s="1"/>
  <c r="G34" i="46"/>
  <c r="H34" i="46"/>
  <c r="G51" i="46"/>
  <c r="H51" i="46"/>
  <c r="D44" i="46"/>
  <c r="I44" i="46" s="1"/>
  <c r="I49" i="46"/>
  <c r="J49" i="46" s="1"/>
  <c r="D45" i="46"/>
  <c r="I45" i="46" s="1"/>
  <c r="J45" i="46" s="1"/>
  <c r="I47" i="46"/>
  <c r="J47" i="46" s="1"/>
  <c r="I27" i="46"/>
  <c r="I32" i="46"/>
  <c r="J32" i="46" s="1"/>
  <c r="D28" i="46"/>
  <c r="I28" i="46" s="1"/>
  <c r="J28" i="46" s="1"/>
  <c r="D30" i="46"/>
  <c r="I30" i="46" s="1"/>
  <c r="J30" i="46" s="1"/>
  <c r="H17" i="46"/>
  <c r="F17" i="46"/>
  <c r="D11" i="46"/>
  <c r="D12" i="46"/>
  <c r="D13" i="46"/>
  <c r="D14" i="46"/>
  <c r="D15" i="46"/>
  <c r="G11" i="46"/>
  <c r="G12" i="46"/>
  <c r="G13" i="46"/>
  <c r="G14" i="46"/>
  <c r="G15" i="46"/>
  <c r="D10" i="46"/>
  <c r="M15" i="46"/>
  <c r="M14" i="46"/>
  <c r="M13" i="46"/>
  <c r="M12" i="46"/>
  <c r="M11" i="46"/>
  <c r="M10" i="46"/>
  <c r="I15" i="46" l="1"/>
  <c r="O6" i="8" s="1"/>
  <c r="I14" i="46"/>
  <c r="M6" i="8" s="1"/>
  <c r="J44" i="46"/>
  <c r="J51" i="46" s="1"/>
  <c r="I51" i="46"/>
  <c r="I34" i="46"/>
  <c r="J27" i="46"/>
  <c r="J34" i="46" s="1"/>
  <c r="I11" i="46"/>
  <c r="J11" i="46" s="1"/>
  <c r="F8" i="8"/>
  <c r="E8" i="8"/>
  <c r="H8" i="8"/>
  <c r="G8" i="8"/>
  <c r="J8" i="8"/>
  <c r="I8" i="8"/>
  <c r="L8" i="8"/>
  <c r="K8" i="8"/>
  <c r="N8" i="8"/>
  <c r="M8" i="8"/>
  <c r="P8" i="8"/>
  <c r="O8" i="8"/>
  <c r="I10" i="46"/>
  <c r="J10" i="46" s="1"/>
  <c r="I12" i="46"/>
  <c r="I6" i="8" s="1"/>
  <c r="I13" i="46"/>
  <c r="K6" i="8" s="1"/>
  <c r="N7" i="8"/>
  <c r="M7" i="8"/>
  <c r="P7" i="8"/>
  <c r="O7" i="8"/>
  <c r="E7" i="8"/>
  <c r="H7" i="8"/>
  <c r="G7" i="8"/>
  <c r="J7" i="8"/>
  <c r="I7" i="8"/>
  <c r="L7" i="8"/>
  <c r="K7" i="8"/>
  <c r="G17" i="46"/>
  <c r="J14" i="46"/>
  <c r="N6" i="8" s="1"/>
  <c r="J15" i="46" l="1"/>
  <c r="P6" i="8" s="1"/>
  <c r="F7" i="8"/>
  <c r="E6" i="8"/>
  <c r="J12" i="46"/>
  <c r="J6" i="8" s="1"/>
  <c r="J13" i="46"/>
  <c r="L6" i="8" s="1"/>
  <c r="H6" i="8"/>
  <c r="G6" i="8"/>
  <c r="I17" i="46"/>
  <c r="J17" i="46" l="1"/>
  <c r="F6" i="8"/>
  <c r="I11" i="47"/>
  <c r="H11" i="47"/>
  <c r="G11" i="47"/>
  <c r="F11" i="47"/>
  <c r="E11" i="47"/>
  <c r="D11" i="47"/>
  <c r="I9" i="47"/>
  <c r="H9" i="47"/>
  <c r="G9" i="47"/>
  <c r="F9" i="47"/>
  <c r="E9" i="47"/>
  <c r="D9" i="47"/>
  <c r="J19" i="8" l="1"/>
  <c r="F10" i="47" s="1"/>
  <c r="F14" i="47" s="1"/>
  <c r="I19" i="8"/>
  <c r="F8" i="47" s="1"/>
  <c r="L19" i="8"/>
  <c r="G10" i="47" s="1"/>
  <c r="G14" i="47" s="1"/>
  <c r="K19" i="8"/>
  <c r="G8" i="47" s="1"/>
  <c r="G19" i="8"/>
  <c r="E8" i="47" s="1"/>
  <c r="N19" i="8"/>
  <c r="H10" i="47" s="1"/>
  <c r="H14" i="47" s="1"/>
  <c r="M19" i="8"/>
  <c r="H8" i="47" s="1"/>
  <c r="P19" i="8"/>
  <c r="I10" i="47" s="1"/>
  <c r="I14" i="47" s="1"/>
  <c r="O19" i="8"/>
  <c r="I8" i="47" s="1"/>
  <c r="F19" i="8"/>
  <c r="D10" i="47" s="1"/>
  <c r="E13" i="47" l="1"/>
  <c r="G13" i="47"/>
  <c r="G15" i="47" s="1"/>
  <c r="G12" i="47"/>
  <c r="H19" i="8"/>
  <c r="E10" i="47" s="1"/>
  <c r="I13" i="47"/>
  <c r="I15" i="47" s="1"/>
  <c r="I12" i="47"/>
  <c r="H13" i="47"/>
  <c r="H15" i="47" s="1"/>
  <c r="H12" i="47"/>
  <c r="F13" i="47"/>
  <c r="F15" i="47" s="1"/>
  <c r="F12" i="47"/>
  <c r="D14" i="47"/>
  <c r="D25" i="43"/>
  <c r="D24" i="43"/>
  <c r="D23" i="43"/>
  <c r="D21" i="43"/>
  <c r="D20" i="43"/>
  <c r="D19" i="43"/>
  <c r="E14" i="47" l="1"/>
  <c r="E15" i="47" s="1"/>
  <c r="E12" i="47"/>
  <c r="G5" i="32"/>
  <c r="G4" i="32"/>
  <c r="J14" i="47" l="1"/>
  <c r="O47" i="8"/>
  <c r="M47" i="8"/>
  <c r="K47" i="8"/>
  <c r="I47" i="8"/>
  <c r="G47" i="8"/>
  <c r="E47" i="8"/>
  <c r="O33" i="8"/>
  <c r="M33" i="8"/>
  <c r="K33" i="8"/>
  <c r="I33" i="8"/>
  <c r="G33" i="8"/>
  <c r="E33" i="8"/>
  <c r="O2" i="8"/>
  <c r="E19" i="8" l="1"/>
  <c r="D8" i="47" s="1"/>
  <c r="D13" i="47" l="1"/>
  <c r="D12" i="47"/>
  <c r="J12" i="47" s="1"/>
  <c r="D16" i="47" s="1"/>
  <c r="C23" i="31" l="1"/>
  <c r="J13" i="47"/>
  <c r="D15" i="47"/>
  <c r="J15" i="47" s="1"/>
  <c r="D17" i="47" s="1"/>
  <c r="C24" i="31" s="1"/>
  <c r="H17" i="47" l="1"/>
  <c r="L17" i="47" s="1"/>
  <c r="C27" i="31" l="1"/>
  <c r="L18" i="47"/>
  <c r="C28" i="3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B6" authorId="0" shapeId="0" xr:uid="{A2589BE5-BF38-418F-8454-123654B1F7F6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リストから選択のこと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E3A5E34F-5088-44E3-B3BF-BAF31576FB56}">
      <text>
        <r>
          <rPr>
            <b/>
            <sz val="10"/>
            <color indexed="81"/>
            <rFont val="MS P ゴシック"/>
            <family val="3"/>
            <charset val="128"/>
          </rPr>
          <t>リストから選択のこと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B6" authorId="0" shapeId="0" xr:uid="{90ED2F7B-8262-4B09-8496-605EAD03FC4C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リストから選択のこと</t>
        </r>
      </text>
    </comment>
    <comment ref="B21" authorId="0" shapeId="0" xr:uid="{E2D36E36-3573-4A85-9A26-59C4B42C71CA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リストから選択のこと</t>
        </r>
      </text>
    </comment>
    <comment ref="B35" authorId="0" shapeId="0" xr:uid="{DAEECC54-2B72-42D1-8304-752C31FA5986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リストから選択のこと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L10" authorId="0" shapeId="0" xr:uid="{22916FAE-4EBB-41C5-9F8B-3423577B9183}">
      <text>
        <r>
          <rPr>
            <b/>
            <sz val="11"/>
            <color indexed="81"/>
            <rFont val="MS P ゴシック"/>
            <family val="3"/>
            <charset val="128"/>
          </rPr>
          <t>4月分と9月分は
期間を入れてください。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N2" authorId="0" shapeId="0" xr:uid="{0B2FE3A7-E0CB-49CC-BF13-7A5637D2BFC8}">
      <text>
        <r>
          <rPr>
            <b/>
            <sz val="9"/>
            <color indexed="81"/>
            <rFont val="MS P ゴシック"/>
            <family val="3"/>
            <charset val="128"/>
          </rPr>
          <t>w:</t>
        </r>
        <r>
          <rPr>
            <sz val="9"/>
            <color indexed="81"/>
            <rFont val="MS P ゴシック"/>
            <family val="3"/>
            <charset val="128"/>
          </rPr>
          <t xml:space="preserve">
Ｒ５から</t>
        </r>
      </text>
    </comment>
    <comment ref="O2" authorId="0" shapeId="0" xr:uid="{B54F5486-8A10-4BCD-BD88-55B22189E830}">
      <text>
        <r>
          <rPr>
            <b/>
            <sz val="9"/>
            <color indexed="81"/>
            <rFont val="MS P ゴシック"/>
            <family val="3"/>
            <charset val="128"/>
          </rPr>
          <t>w:</t>
        </r>
        <r>
          <rPr>
            <sz val="9"/>
            <color indexed="81"/>
            <rFont val="MS P ゴシック"/>
            <family val="3"/>
            <charset val="128"/>
          </rPr>
          <t xml:space="preserve">
Ｒ５から</t>
        </r>
      </text>
    </comment>
  </commentList>
</comments>
</file>

<file path=xl/sharedStrings.xml><?xml version="1.0" encoding="utf-8"?>
<sst xmlns="http://schemas.openxmlformats.org/spreadsheetml/2006/main" count="270" uniqueCount="145">
  <si>
    <t>施設規模
（口径・台数）</t>
    <rPh sb="0" eb="2">
      <t>シセツ</t>
    </rPh>
    <rPh sb="2" eb="4">
      <t>キボ</t>
    </rPh>
    <rPh sb="6" eb="8">
      <t>コウケイ</t>
    </rPh>
    <rPh sb="9" eb="11">
      <t>ダイスウ</t>
    </rPh>
    <phoneticPr fontId="1"/>
  </si>
  <si>
    <t>対象施設名</t>
    <rPh sb="0" eb="2">
      <t>タイショウ</t>
    </rPh>
    <rPh sb="2" eb="4">
      <t>シセツ</t>
    </rPh>
    <rPh sb="4" eb="5">
      <t>メイ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</si>
  <si>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</si>
  <si>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</si>
  <si>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</si>
  <si>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</si>
  <si>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</si>
  <si>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</si>
  <si>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備考</t>
    <rPh sb="0" eb="2">
      <t>ビコウ</t>
    </rPh>
    <phoneticPr fontId="1"/>
  </si>
  <si>
    <t>※上記様式により難い場合は、適宜記入方法を協議すること。</t>
    <rPh sb="1" eb="3">
      <t>ジョウキ</t>
    </rPh>
    <rPh sb="3" eb="5">
      <t>ヨウシキ</t>
    </rPh>
    <rPh sb="8" eb="9">
      <t>ガタ</t>
    </rPh>
    <rPh sb="10" eb="12">
      <t>バアイ</t>
    </rPh>
    <rPh sb="14" eb="16">
      <t>テキギ</t>
    </rPh>
    <rPh sb="16" eb="18">
      <t>キニュウ</t>
    </rPh>
    <rPh sb="18" eb="20">
      <t>ホウホウ</t>
    </rPh>
    <rPh sb="21" eb="23">
      <t>キョウギ</t>
    </rPh>
    <phoneticPr fontId="1"/>
  </si>
  <si>
    <t>別記様式第5号(補)</t>
    <rPh sb="0" eb="2">
      <t>ベッキ</t>
    </rPh>
    <rPh sb="2" eb="4">
      <t>ヨウシキ</t>
    </rPh>
    <rPh sb="4" eb="5">
      <t>ダイ</t>
    </rPh>
    <rPh sb="6" eb="7">
      <t>ゴウ</t>
    </rPh>
    <rPh sb="8" eb="9">
      <t>ホ</t>
    </rPh>
    <phoneticPr fontId="1"/>
  </si>
  <si>
    <t>円</t>
    <rPh sb="0" eb="1">
      <t>エン</t>
    </rPh>
    <phoneticPr fontId="1"/>
  </si>
  <si>
    <t>高圧</t>
    <rPh sb="0" eb="2">
      <t>コウアツ</t>
    </rPh>
    <phoneticPr fontId="1"/>
  </si>
  <si>
    <t>契約種別</t>
    <rPh sb="0" eb="4">
      <t>ケイヤクシュベツ</t>
    </rPh>
    <phoneticPr fontId="1"/>
  </si>
  <si>
    <t>■事業計画書</t>
  </si>
  <si>
    <t>低圧</t>
    <rPh sb="0" eb="2">
      <t>テイアツ</t>
    </rPh>
    <phoneticPr fontId="1"/>
  </si>
  <si>
    <t>（２）対象施設</t>
    <rPh sb="3" eb="7">
      <t>タイショウシセツ</t>
    </rPh>
    <phoneticPr fontId="1"/>
  </si>
  <si>
    <t>施設の
造成事業名</t>
    <rPh sb="0" eb="2">
      <t>シセツ</t>
    </rPh>
    <rPh sb="4" eb="6">
      <t>ゾウセイ</t>
    </rPh>
    <rPh sb="6" eb="8">
      <t>ジギョウ</t>
    </rPh>
    <rPh sb="8" eb="9">
      <t>メイ</t>
    </rPh>
    <phoneticPr fontId="1"/>
  </si>
  <si>
    <t>小計</t>
    <rPh sb="0" eb="2">
      <t>ショウケイ</t>
    </rPh>
    <phoneticPr fontId="1"/>
  </si>
  <si>
    <t>その他</t>
    <rPh sb="2" eb="3">
      <t>タ</t>
    </rPh>
    <phoneticPr fontId="1"/>
  </si>
  <si>
    <t>※必要に応じ行を追加削除してください。</t>
    <rPh sb="1" eb="3">
      <t>ヒツヨウ</t>
    </rPh>
    <rPh sb="4" eb="5">
      <t>オウ</t>
    </rPh>
    <rPh sb="6" eb="7">
      <t>ギョウ</t>
    </rPh>
    <rPh sb="8" eb="10">
      <t>ツイカ</t>
    </rPh>
    <rPh sb="10" eb="12">
      <t>サクジョ</t>
    </rPh>
    <phoneticPr fontId="1"/>
  </si>
  <si>
    <t>整理
番号</t>
    <rPh sb="0" eb="2">
      <t>セイリ</t>
    </rPh>
    <rPh sb="3" eb="5">
      <t>バンゴウ</t>
    </rPh>
    <phoneticPr fontId="1"/>
  </si>
  <si>
    <t>１　電気代高騰額と従来補助相当額の算出</t>
    <rPh sb="2" eb="8">
      <t>デンキダイコウトウガク</t>
    </rPh>
    <rPh sb="9" eb="13">
      <t>ジュウライホジョ</t>
    </rPh>
    <rPh sb="13" eb="15">
      <t>ソウトウ</t>
    </rPh>
    <rPh sb="15" eb="16">
      <t>ガク</t>
    </rPh>
    <rPh sb="17" eb="19">
      <t>サンシュツ</t>
    </rPh>
    <phoneticPr fontId="1"/>
  </si>
  <si>
    <t>従来補助事業の種別</t>
    <rPh sb="0" eb="2">
      <t>ジュウライ</t>
    </rPh>
    <rPh sb="2" eb="4">
      <t>ホジョ</t>
    </rPh>
    <rPh sb="4" eb="5">
      <t>ゴト</t>
    </rPh>
    <rPh sb="5" eb="6">
      <t>ギョウ</t>
    </rPh>
    <rPh sb="7" eb="9">
      <t>シュベツ</t>
    </rPh>
    <phoneticPr fontId="1"/>
  </si>
  <si>
    <t>整理番号</t>
    <rPh sb="0" eb="2">
      <t>セイリ</t>
    </rPh>
    <rPh sb="2" eb="4">
      <t>バンゴウ</t>
    </rPh>
    <phoneticPr fontId="1"/>
  </si>
  <si>
    <t>（１）地区名：</t>
    <phoneticPr fontId="1"/>
  </si>
  <si>
    <t>地区　</t>
    <phoneticPr fontId="1"/>
  </si>
  <si>
    <t>（3）補助金の額の算定（推定）</t>
    <rPh sb="3" eb="6">
      <t>ホジョキン</t>
    </rPh>
    <rPh sb="7" eb="8">
      <t>ガク</t>
    </rPh>
    <rPh sb="9" eb="11">
      <t>サンテイ</t>
    </rPh>
    <rPh sb="12" eb="14">
      <t>スイテイ</t>
    </rPh>
    <phoneticPr fontId="1"/>
  </si>
  <si>
    <t>項目</t>
    <rPh sb="0" eb="2">
      <t>コウモク</t>
    </rPh>
    <phoneticPr fontId="1"/>
  </si>
  <si>
    <t>金額（円）</t>
    <rPh sb="0" eb="2">
      <t>キンガク</t>
    </rPh>
    <rPh sb="3" eb="4">
      <t>エン</t>
    </rPh>
    <phoneticPr fontId="1"/>
  </si>
  <si>
    <t>補助対象事業費</t>
    <rPh sb="0" eb="7">
      <t>ホジョタイショウジギョウヒ</t>
    </rPh>
    <phoneticPr fontId="1"/>
  </si>
  <si>
    <t>事業主体：</t>
    <rPh sb="0" eb="2">
      <t>ジギョウ</t>
    </rPh>
    <rPh sb="2" eb="4">
      <t>シュタイ</t>
    </rPh>
    <phoneticPr fontId="1"/>
  </si>
  <si>
    <t>従来補助事業
の種別</t>
    <rPh sb="0" eb="2">
      <t>ジュウライ</t>
    </rPh>
    <rPh sb="2" eb="4">
      <t>ホジョ</t>
    </rPh>
    <rPh sb="4" eb="6">
      <t>ジギョウ</t>
    </rPh>
    <rPh sb="8" eb="10">
      <t>シュベツ</t>
    </rPh>
    <phoneticPr fontId="1"/>
  </si>
  <si>
    <t>地区</t>
    <rPh sb="0" eb="2">
      <t>チク</t>
    </rPh>
    <phoneticPr fontId="1"/>
  </si>
  <si>
    <t>従来補助
事業の種別</t>
    <rPh sb="0" eb="2">
      <t>ジュウライ</t>
    </rPh>
    <rPh sb="2" eb="4">
      <t>ホジョ</t>
    </rPh>
    <rPh sb="5" eb="7">
      <t>ジギョウ</t>
    </rPh>
    <rPh sb="8" eb="10">
      <t>シュベツ</t>
    </rPh>
    <phoneticPr fontId="1"/>
  </si>
  <si>
    <t>基幹水利</t>
    <rPh sb="0" eb="2">
      <t>キカン</t>
    </rPh>
    <rPh sb="2" eb="4">
      <t>スイリ</t>
    </rPh>
    <phoneticPr fontId="1"/>
  </si>
  <si>
    <t>特別高圧</t>
    <rPh sb="0" eb="2">
      <t>トクベツ</t>
    </rPh>
    <rPh sb="2" eb="4">
      <t>コウアツ</t>
    </rPh>
    <phoneticPr fontId="1"/>
  </si>
  <si>
    <t>・電気代高騰額、従来補助相当額は別記様式第５（補）により算出し、参考資料として添付すること。</t>
    <rPh sb="1" eb="4">
      <t>デンキダイ</t>
    </rPh>
    <rPh sb="4" eb="6">
      <t>コウトウ</t>
    </rPh>
    <rPh sb="8" eb="12">
      <t>ジュウライホジョ</t>
    </rPh>
    <rPh sb="12" eb="15">
      <t>ソウトウガク</t>
    </rPh>
    <rPh sb="32" eb="34">
      <t>サンコウ</t>
    </rPh>
    <rPh sb="34" eb="36">
      <t>シリョウ</t>
    </rPh>
    <rPh sb="39" eb="41">
      <t>テンプ</t>
    </rPh>
    <phoneticPr fontId="1"/>
  </si>
  <si>
    <t>・補助金の額は千円未満切り捨てとする。</t>
    <rPh sb="1" eb="4">
      <t>ホジョキン</t>
    </rPh>
    <rPh sb="5" eb="6">
      <t>ガク</t>
    </rPh>
    <rPh sb="7" eb="9">
      <t>センエン</t>
    </rPh>
    <rPh sb="9" eb="11">
      <t>ミマン</t>
    </rPh>
    <rPh sb="11" eb="12">
      <t>キ</t>
    </rPh>
    <rPh sb="13" eb="14">
      <t>ス</t>
    </rPh>
    <phoneticPr fontId="1"/>
  </si>
  <si>
    <t>別記様式第5号(補２)　補助簿</t>
    <rPh sb="12" eb="15">
      <t>ホジョボ</t>
    </rPh>
    <phoneticPr fontId="1"/>
  </si>
  <si>
    <t>・農業水利施設とその他の施設が混同する場合は、農業水利施設分を分別すること。</t>
    <rPh sb="1" eb="3">
      <t>ノウギョウ</t>
    </rPh>
    <rPh sb="3" eb="5">
      <t>スイリ</t>
    </rPh>
    <rPh sb="5" eb="7">
      <t>シセツ</t>
    </rPh>
    <rPh sb="10" eb="11">
      <t>タ</t>
    </rPh>
    <rPh sb="12" eb="14">
      <t>シセツ</t>
    </rPh>
    <rPh sb="15" eb="17">
      <t>コンドウ</t>
    </rPh>
    <rPh sb="19" eb="21">
      <t>バアイ</t>
    </rPh>
    <rPh sb="23" eb="25">
      <t>ノウギョウ</t>
    </rPh>
    <rPh sb="25" eb="27">
      <t>スイリ</t>
    </rPh>
    <rPh sb="27" eb="29">
      <t>シセツ</t>
    </rPh>
    <rPh sb="29" eb="30">
      <t>ブン</t>
    </rPh>
    <rPh sb="31" eb="33">
      <t>ブンベツ</t>
    </rPh>
    <phoneticPr fontId="1"/>
  </si>
  <si>
    <t>・土地改良区、土地改良区連合以外が申請する場合は、対象施設の全景写真、内部写真を添付すること。</t>
    <rPh sb="30" eb="32">
      <t>ゼンケイ</t>
    </rPh>
    <rPh sb="35" eb="37">
      <t>ナイブ</t>
    </rPh>
    <rPh sb="37" eb="39">
      <t>シャシン</t>
    </rPh>
    <phoneticPr fontId="1"/>
  </si>
  <si>
    <t>従来補助相当額　計</t>
    <rPh sb="0" eb="2">
      <t>ジュウライ</t>
    </rPh>
    <rPh sb="2" eb="4">
      <t>ホジョ</t>
    </rPh>
    <rPh sb="4" eb="6">
      <t>ソウトウ</t>
    </rPh>
    <rPh sb="6" eb="7">
      <t>ガク</t>
    </rPh>
    <rPh sb="8" eb="9">
      <t>ケイ</t>
    </rPh>
    <phoneticPr fontId="1"/>
  </si>
  <si>
    <t>補助対象事業費　計</t>
    <rPh sb="0" eb="7">
      <t>ホジョタイショウジギョウヒ</t>
    </rPh>
    <rPh sb="8" eb="9">
      <t>ケイ</t>
    </rPh>
    <phoneticPr fontId="1"/>
  </si>
  <si>
    <t>補助金の額　計</t>
    <rPh sb="0" eb="3">
      <t>ホジョキン</t>
    </rPh>
    <rPh sb="4" eb="5">
      <t>ガク</t>
    </rPh>
    <rPh sb="6" eb="7">
      <t>ケイ</t>
    </rPh>
    <phoneticPr fontId="1"/>
  </si>
  <si>
    <t>その他補助金等
の額　計</t>
    <rPh sb="2" eb="3">
      <t>タ</t>
    </rPh>
    <rPh sb="3" eb="6">
      <t>ホジョキン</t>
    </rPh>
    <rPh sb="6" eb="7">
      <t>トウ</t>
    </rPh>
    <rPh sb="9" eb="10">
      <t>ガク</t>
    </rPh>
    <rPh sb="11" eb="12">
      <t>ケイ</t>
    </rPh>
    <phoneticPr fontId="1"/>
  </si>
  <si>
    <t>※１　申請している既存の補助事業の種別ごとに、シートを作成して下さい。</t>
    <rPh sb="3" eb="5">
      <t>シンセイ</t>
    </rPh>
    <rPh sb="9" eb="11">
      <t>キゾン</t>
    </rPh>
    <rPh sb="12" eb="16">
      <t>ホジョジギョウ</t>
    </rPh>
    <rPh sb="17" eb="19">
      <t>シュベツ</t>
    </rPh>
    <rPh sb="27" eb="29">
      <t>サクセイ</t>
    </rPh>
    <rPh sb="31" eb="32">
      <t>クダ</t>
    </rPh>
    <phoneticPr fontId="1"/>
  </si>
  <si>
    <t>管理強化（連携保全型）</t>
    <rPh sb="0" eb="2">
      <t>カンリ</t>
    </rPh>
    <rPh sb="2" eb="4">
      <t>キョウカ</t>
    </rPh>
    <rPh sb="5" eb="10">
      <t>レンケイホゼンカタ</t>
    </rPh>
    <phoneticPr fontId="1"/>
  </si>
  <si>
    <t>管理強化（一般型・多面費用分）</t>
    <rPh sb="0" eb="2">
      <t>カンリ</t>
    </rPh>
    <rPh sb="2" eb="4">
      <t>キョウカ</t>
    </rPh>
    <rPh sb="5" eb="7">
      <t>イッパン</t>
    </rPh>
    <rPh sb="7" eb="8">
      <t>カタ</t>
    </rPh>
    <rPh sb="9" eb="11">
      <t>タメン</t>
    </rPh>
    <rPh sb="11" eb="13">
      <t>ヒヨウ</t>
    </rPh>
    <rPh sb="13" eb="14">
      <t>ブン</t>
    </rPh>
    <phoneticPr fontId="1"/>
  </si>
  <si>
    <t>管理強化（一般型・治水協定ダム等費用）</t>
    <rPh sb="0" eb="2">
      <t>カンリ</t>
    </rPh>
    <rPh sb="2" eb="4">
      <t>キョウカ</t>
    </rPh>
    <rPh sb="5" eb="7">
      <t>イッパン</t>
    </rPh>
    <rPh sb="7" eb="8">
      <t>カタ</t>
    </rPh>
    <phoneticPr fontId="1"/>
  </si>
  <si>
    <t>従来補助事業の種別</t>
    <rPh sb="0" eb="2">
      <t>ジュウライ</t>
    </rPh>
    <rPh sb="2" eb="4">
      <t>ホジョ</t>
    </rPh>
    <rPh sb="4" eb="6">
      <t>ジギョウ</t>
    </rPh>
    <rPh sb="7" eb="9">
      <t>シュベツ</t>
    </rPh>
    <phoneticPr fontId="1"/>
  </si>
  <si>
    <t>従来補助率</t>
    <rPh sb="0" eb="4">
      <t>ジュウライホジョ</t>
    </rPh>
    <rPh sb="4" eb="5">
      <t>リツ</t>
    </rPh>
    <phoneticPr fontId="1"/>
  </si>
  <si>
    <t>0.6/1.6</t>
    <phoneticPr fontId="1"/>
  </si>
  <si>
    <t>0.75/1.75</t>
    <phoneticPr fontId="1"/>
  </si>
  <si>
    <t>50%</t>
    <phoneticPr fontId="1"/>
  </si>
  <si>
    <t>※２　管理強化とは、水利施設管理強化事業（水利施設管理事業実施要綱（令和３年３月29日付け２農振第3534号）を、いう。</t>
    <phoneticPr fontId="1"/>
  </si>
  <si>
    <t>　　　 基幹水利とは、基幹水利施設管理事業（基幹水利施設管理事業実施要綱（平成８年７月31日付け８構改A第595号）の一般型をいう。</t>
    <rPh sb="59" eb="62">
      <t>イッパンカタ</t>
    </rPh>
    <phoneticPr fontId="1"/>
  </si>
  <si>
    <t xml:space="preserve">       その他施設とは、基幹水利施設管理事業補助対象施設、水利施設管理事業補助対象施設以外の農業水利施設であり、県営土地改良事業または県の補助を受けて造成した施設をいう。</t>
    <rPh sb="9" eb="10">
      <t>タ</t>
    </rPh>
    <rPh sb="10" eb="12">
      <t>シセツ</t>
    </rPh>
    <rPh sb="15" eb="21">
      <t>キカンスイリシセツ</t>
    </rPh>
    <rPh sb="21" eb="25">
      <t>カンリジギョウ</t>
    </rPh>
    <rPh sb="25" eb="31">
      <t>ホジョタイショウシセツ</t>
    </rPh>
    <rPh sb="32" eb="46">
      <t>スイリシセツカンリジギョウホジョタイショウシセツ</t>
    </rPh>
    <rPh sb="46" eb="48">
      <t>イガイ</t>
    </rPh>
    <phoneticPr fontId="1"/>
  </si>
  <si>
    <t>基本料金①</t>
    <rPh sb="0" eb="2">
      <t>キホン</t>
    </rPh>
    <rPh sb="2" eb="4">
      <t>リョウキン</t>
    </rPh>
    <phoneticPr fontId="1"/>
  </si>
  <si>
    <t>基本料金高騰率②</t>
    <rPh sb="0" eb="2">
      <t>キホン</t>
    </rPh>
    <rPh sb="2" eb="4">
      <t>リョウキン</t>
    </rPh>
    <rPh sb="4" eb="6">
      <t>コウトウ</t>
    </rPh>
    <rPh sb="6" eb="7">
      <t>リツ</t>
    </rPh>
    <phoneticPr fontId="1"/>
  </si>
  <si>
    <t>従量料金③</t>
    <rPh sb="0" eb="2">
      <t>ジュウリョウ</t>
    </rPh>
    <rPh sb="2" eb="4">
      <t>リョウキン</t>
    </rPh>
    <phoneticPr fontId="1"/>
  </si>
  <si>
    <t>従量料金高騰率④</t>
    <rPh sb="0" eb="2">
      <t>ジュウリョウ</t>
    </rPh>
    <rPh sb="2" eb="4">
      <t>リョウキン</t>
    </rPh>
    <rPh sb="4" eb="6">
      <t>コウトウ</t>
    </rPh>
    <rPh sb="6" eb="7">
      <t>リツ</t>
    </rPh>
    <phoneticPr fontId="1"/>
  </si>
  <si>
    <t>令和８年度の電気料金⑤
①+③＝⑤</t>
    <rPh sb="0" eb="2">
      <t>レイワ</t>
    </rPh>
    <rPh sb="3" eb="5">
      <t>ネンド</t>
    </rPh>
    <rPh sb="6" eb="8">
      <t>デンキ</t>
    </rPh>
    <rPh sb="8" eb="10">
      <t>リョウキン</t>
    </rPh>
    <phoneticPr fontId="1"/>
  </si>
  <si>
    <t>令和３年度相当額⑥
（（①/②）+（③/④）＝⑥）</t>
    <rPh sb="0" eb="2">
      <t>レイワ</t>
    </rPh>
    <rPh sb="3" eb="5">
      <t>ネンド</t>
    </rPh>
    <rPh sb="5" eb="7">
      <t>ソウトウ</t>
    </rPh>
    <rPh sb="7" eb="8">
      <t>ガク</t>
    </rPh>
    <phoneticPr fontId="1"/>
  </si>
  <si>
    <t>円</t>
    <phoneticPr fontId="1"/>
  </si>
  <si>
    <t>※１ 各施設の電気料金が月毎に判別できる資料を添付すること。</t>
    <rPh sb="3" eb="6">
      <t>カクシセツ</t>
    </rPh>
    <rPh sb="7" eb="9">
      <t>デンキ</t>
    </rPh>
    <rPh sb="9" eb="11">
      <t>リョウキン</t>
    </rPh>
    <rPh sb="12" eb="14">
      <t>ツキゴト</t>
    </rPh>
    <rPh sb="15" eb="17">
      <t>ハンベツ</t>
    </rPh>
    <rPh sb="20" eb="22">
      <t>シリョウ</t>
    </rPh>
    <rPh sb="23" eb="25">
      <t>テンプ</t>
    </rPh>
    <phoneticPr fontId="1"/>
  </si>
  <si>
    <t>令和８年度の電気料金　計</t>
    <rPh sb="0" eb="2">
      <t>レイワ</t>
    </rPh>
    <rPh sb="3" eb="5">
      <t>ネンド</t>
    </rPh>
    <rPh sb="6" eb="8">
      <t>デンキ</t>
    </rPh>
    <rPh sb="8" eb="10">
      <t>リョウキン</t>
    </rPh>
    <rPh sb="11" eb="12">
      <t>ケイ</t>
    </rPh>
    <phoneticPr fontId="1"/>
  </si>
  <si>
    <t>令和３年度の電気料金相当額　計</t>
    <rPh sb="0" eb="2">
      <t>レイワ</t>
    </rPh>
    <rPh sb="3" eb="5">
      <t>ネンド</t>
    </rPh>
    <rPh sb="6" eb="8">
      <t>デンキ</t>
    </rPh>
    <rPh sb="8" eb="10">
      <t>リョウキン</t>
    </rPh>
    <rPh sb="10" eb="12">
      <t>ソウトウ</t>
    </rPh>
    <rPh sb="12" eb="13">
      <t>ガク</t>
    </rPh>
    <rPh sb="14" eb="15">
      <t>ケイ</t>
    </rPh>
    <phoneticPr fontId="1"/>
  </si>
  <si>
    <t>（令和８年度の電気料金-令和３年度の電気料金相当額-従来補助相当額－その他補助金等の額）</t>
    <phoneticPr fontId="1"/>
  </si>
  <si>
    <t>補助対象事業費×2/3</t>
    <rPh sb="0" eb="2">
      <t>ホジョ</t>
    </rPh>
    <rPh sb="2" eb="4">
      <t>タイショウ</t>
    </rPh>
    <rPh sb="4" eb="7">
      <t>ジギョウヒ</t>
    </rPh>
    <phoneticPr fontId="1"/>
  </si>
  <si>
    <t>年月</t>
    <rPh sb="0" eb="2">
      <t>ネンゲツ</t>
    </rPh>
    <phoneticPr fontId="1"/>
  </si>
  <si>
    <t>電力会社</t>
    <rPh sb="0" eb="2">
      <t>デンリョク</t>
    </rPh>
    <rPh sb="2" eb="4">
      <t>カイシャ</t>
    </rPh>
    <phoneticPr fontId="1"/>
  </si>
  <si>
    <t>基本料金（低圧）</t>
    <rPh sb="0" eb="4">
      <t>キホンリョウキン</t>
    </rPh>
    <rPh sb="5" eb="7">
      <t>テイアツ</t>
    </rPh>
    <phoneticPr fontId="1"/>
  </si>
  <si>
    <t>電力量料金（低圧）</t>
    <rPh sb="0" eb="2">
      <t>デンリョク</t>
    </rPh>
    <rPh sb="2" eb="3">
      <t>リョウ</t>
    </rPh>
    <rPh sb="3" eb="5">
      <t>リョウキン</t>
    </rPh>
    <phoneticPr fontId="1"/>
  </si>
  <si>
    <t>基本料金（高圧）</t>
    <rPh sb="0" eb="4">
      <t>キホンリョウキン</t>
    </rPh>
    <rPh sb="5" eb="7">
      <t>コウアツ</t>
    </rPh>
    <phoneticPr fontId="1"/>
  </si>
  <si>
    <t>電力量料金（高圧）</t>
    <rPh sb="0" eb="2">
      <t>デンリョク</t>
    </rPh>
    <rPh sb="2" eb="3">
      <t>リョウ</t>
    </rPh>
    <rPh sb="3" eb="5">
      <t>リョウキン</t>
    </rPh>
    <phoneticPr fontId="1"/>
  </si>
  <si>
    <t>基本料金（特別高圧）</t>
    <rPh sb="0" eb="4">
      <t>キホンリョウキン</t>
    </rPh>
    <rPh sb="5" eb="7">
      <t>トクベツ</t>
    </rPh>
    <rPh sb="7" eb="9">
      <t>コウアツ</t>
    </rPh>
    <phoneticPr fontId="1"/>
  </si>
  <si>
    <t>電力量料金（特別高圧）</t>
    <rPh sb="0" eb="2">
      <t>デンリョク</t>
    </rPh>
    <rPh sb="2" eb="3">
      <t>リョウ</t>
    </rPh>
    <rPh sb="3" eb="5">
      <t>リョウキン</t>
    </rPh>
    <phoneticPr fontId="1"/>
  </si>
  <si>
    <t>06_関西電力</t>
  </si>
  <si>
    <t>再生エネ賦課金</t>
    <rPh sb="0" eb="2">
      <t>サイセイ</t>
    </rPh>
    <rPh sb="4" eb="7">
      <t>フカキン</t>
    </rPh>
    <phoneticPr fontId="1"/>
  </si>
  <si>
    <t>市場価格調整（特高）</t>
    <rPh sb="0" eb="2">
      <t>シジョウ</t>
    </rPh>
    <rPh sb="2" eb="4">
      <t>カカク</t>
    </rPh>
    <rPh sb="4" eb="6">
      <t>チョウセイ</t>
    </rPh>
    <rPh sb="7" eb="8">
      <t>トク</t>
    </rPh>
    <rPh sb="8" eb="9">
      <t>コウ</t>
    </rPh>
    <phoneticPr fontId="1"/>
  </si>
  <si>
    <t>市場価格調整（高圧）</t>
    <rPh sb="0" eb="2">
      <t>シジョウ</t>
    </rPh>
    <rPh sb="2" eb="4">
      <t>カカク</t>
    </rPh>
    <rPh sb="4" eb="6">
      <t>チョウセイ</t>
    </rPh>
    <rPh sb="7" eb="9">
      <t>コウアツ</t>
    </rPh>
    <phoneticPr fontId="1"/>
  </si>
  <si>
    <t>燃料調整（低圧）</t>
    <rPh sb="0" eb="2">
      <t>ネンリョウ</t>
    </rPh>
    <rPh sb="2" eb="4">
      <t>チョウセイ</t>
    </rPh>
    <rPh sb="5" eb="7">
      <t>テイアツ</t>
    </rPh>
    <phoneticPr fontId="1"/>
  </si>
  <si>
    <t>市場価格調整</t>
    <rPh sb="0" eb="2">
      <t>シジョウ</t>
    </rPh>
    <rPh sb="2" eb="4">
      <t>カカク</t>
    </rPh>
    <rPh sb="4" eb="6">
      <t>チョウセイ</t>
    </rPh>
    <phoneticPr fontId="1"/>
  </si>
  <si>
    <t>燃料調整（高圧）</t>
    <rPh sb="0" eb="2">
      <t>ネンリョウ</t>
    </rPh>
    <rPh sb="2" eb="4">
      <t>チョウセイ</t>
    </rPh>
    <rPh sb="5" eb="7">
      <t>コウアツ</t>
    </rPh>
    <phoneticPr fontId="1"/>
  </si>
  <si>
    <t>燃料調整（特高）</t>
    <rPh sb="0" eb="2">
      <t>ネンリョウ</t>
    </rPh>
    <rPh sb="2" eb="4">
      <t>チョウセイ</t>
    </rPh>
    <rPh sb="5" eb="6">
      <t>トク</t>
    </rPh>
    <rPh sb="6" eb="7">
      <t>コウ</t>
    </rPh>
    <phoneticPr fontId="1"/>
  </si>
  <si>
    <t>高騰率</t>
    <rPh sb="0" eb="2">
      <t>コウトウ</t>
    </rPh>
    <rPh sb="2" eb="3">
      <t>リツ</t>
    </rPh>
    <phoneticPr fontId="1"/>
  </si>
  <si>
    <t>基本料金</t>
    <rPh sb="0" eb="2">
      <t>キホン</t>
    </rPh>
    <rPh sb="2" eb="4">
      <t>リョウキン</t>
    </rPh>
    <phoneticPr fontId="1"/>
  </si>
  <si>
    <t>従量料金</t>
    <rPh sb="0" eb="2">
      <t>ジュウリョウ</t>
    </rPh>
    <rPh sb="2" eb="4">
      <t>リョウキン</t>
    </rPh>
    <phoneticPr fontId="1"/>
  </si>
  <si>
    <t>％</t>
    <phoneticPr fontId="1"/>
  </si>
  <si>
    <t>令和８年度の電気料金　小計⑤</t>
    <rPh sb="0" eb="2">
      <t>レイワ</t>
    </rPh>
    <rPh sb="3" eb="5">
      <t>ネンド</t>
    </rPh>
    <rPh sb="6" eb="8">
      <t>デンキ</t>
    </rPh>
    <rPh sb="8" eb="10">
      <t>リョウキン</t>
    </rPh>
    <rPh sb="11" eb="13">
      <t>ショウケイ</t>
    </rPh>
    <phoneticPr fontId="1"/>
  </si>
  <si>
    <t>従量料金</t>
    <rPh sb="0" eb="4">
      <t>ジュウリョウリョウキン</t>
    </rPh>
    <phoneticPr fontId="1"/>
  </si>
  <si>
    <r>
      <t>施設別　電気料金(円) 　</t>
    </r>
    <r>
      <rPr>
        <sz val="11"/>
        <color rgb="FFFF0000"/>
        <rFont val="ＭＳ 明朝"/>
        <family val="1"/>
        <charset val="128"/>
      </rPr>
      <t>契約種別ごとに集計願います。</t>
    </r>
    <rPh sb="0" eb="3">
      <t>シセツベツ</t>
    </rPh>
    <rPh sb="4" eb="6">
      <t>デンキ</t>
    </rPh>
    <rPh sb="6" eb="8">
      <t>リョウキン</t>
    </rPh>
    <rPh sb="9" eb="10">
      <t>エン</t>
    </rPh>
    <rPh sb="13" eb="15">
      <t>ケイヤク</t>
    </rPh>
    <rPh sb="15" eb="17">
      <t>シュベツ</t>
    </rPh>
    <rPh sb="20" eb="23">
      <t>シュウケイネガ</t>
    </rPh>
    <phoneticPr fontId="1"/>
  </si>
  <si>
    <t xml:space="preserve">基本料金（農事用電力（81））＝　「681.71円」　×　「契約電力（㎸A・kw）」 </t>
    <rPh sb="0" eb="2">
      <t>キホン</t>
    </rPh>
    <rPh sb="2" eb="4">
      <t>リョウキン</t>
    </rPh>
    <rPh sb="5" eb="7">
      <t>ノウジ</t>
    </rPh>
    <rPh sb="7" eb="8">
      <t>ヨウ</t>
    </rPh>
    <rPh sb="8" eb="10">
      <t>デンリョク</t>
    </rPh>
    <rPh sb="24" eb="25">
      <t>エン</t>
    </rPh>
    <rPh sb="30" eb="32">
      <t>ケイヤク</t>
    </rPh>
    <phoneticPr fontId="1"/>
  </si>
  <si>
    <t>従量料金　　　　　　　　　　＝　毎月の請求金額　―　基本料金　＋　力率割引</t>
    <rPh sb="0" eb="4">
      <t>ジュウリョウリョウキン</t>
    </rPh>
    <rPh sb="16" eb="18">
      <t>マイツキ</t>
    </rPh>
    <rPh sb="19" eb="21">
      <t>セイキュウ</t>
    </rPh>
    <rPh sb="21" eb="23">
      <t>キンガク</t>
    </rPh>
    <rPh sb="26" eb="28">
      <t>キホン</t>
    </rPh>
    <rPh sb="28" eb="30">
      <t>リョウキン</t>
    </rPh>
    <rPh sb="33" eb="35">
      <t>リキリツ</t>
    </rPh>
    <rPh sb="35" eb="37">
      <t>ワリビキ</t>
    </rPh>
    <phoneticPr fontId="1"/>
  </si>
  <si>
    <t>力率割引　　　　　　　　　　＝　基本料金　×　（８５％（固定）　―　力率％）　</t>
    <rPh sb="0" eb="2">
      <t>リキリツ</t>
    </rPh>
    <rPh sb="2" eb="4">
      <t>ワリビキ</t>
    </rPh>
    <rPh sb="16" eb="18">
      <t>キホン</t>
    </rPh>
    <rPh sb="18" eb="20">
      <t>リョウキン</t>
    </rPh>
    <rPh sb="28" eb="30">
      <t>コテイ</t>
    </rPh>
    <rPh sb="34" eb="36">
      <t>リキリツ</t>
    </rPh>
    <phoneticPr fontId="1"/>
  </si>
  <si>
    <t>電気料金請求内訳書　算定様式</t>
    <rPh sb="0" eb="2">
      <t>デンキ</t>
    </rPh>
    <rPh sb="2" eb="4">
      <t>リョウキン</t>
    </rPh>
    <rPh sb="4" eb="6">
      <t>セイキュウ</t>
    </rPh>
    <rPh sb="6" eb="9">
      <t>ウチワケショ</t>
    </rPh>
    <rPh sb="10" eb="12">
      <t>サンテイ</t>
    </rPh>
    <rPh sb="12" eb="14">
      <t>ヨウシキ</t>
    </rPh>
    <phoneticPr fontId="1"/>
  </si>
  <si>
    <t>契約種別</t>
    <rPh sb="0" eb="2">
      <t>ケイヤク</t>
    </rPh>
    <rPh sb="2" eb="4">
      <t>シュベツ</t>
    </rPh>
    <phoneticPr fontId="1"/>
  </si>
  <si>
    <t>農事用電力（81）</t>
    <phoneticPr fontId="1"/>
  </si>
  <si>
    <t>契約電力</t>
    <rPh sb="0" eb="2">
      <t>ケイヤク</t>
    </rPh>
    <rPh sb="2" eb="4">
      <t>デンリョク</t>
    </rPh>
    <phoneticPr fontId="1"/>
  </si>
  <si>
    <t>力率</t>
    <rPh sb="0" eb="2">
      <t>リキリツ</t>
    </rPh>
    <phoneticPr fontId="1"/>
  </si>
  <si>
    <t>　）＝</t>
    <phoneticPr fontId="1"/>
  </si>
  <si>
    <t>月</t>
    <rPh sb="0" eb="1">
      <t>ツキ</t>
    </rPh>
    <phoneticPr fontId="1"/>
  </si>
  <si>
    <t>電気料金
（円）</t>
    <phoneticPr fontId="1"/>
  </si>
  <si>
    <t>電気使用量
（kwh）</t>
    <rPh sb="0" eb="2">
      <t>デンキ</t>
    </rPh>
    <rPh sb="2" eb="5">
      <t>シヨウリョウ</t>
    </rPh>
    <phoneticPr fontId="1"/>
  </si>
  <si>
    <t>基本料金
（円）</t>
    <rPh sb="0" eb="2">
      <t>キホン</t>
    </rPh>
    <rPh sb="2" eb="4">
      <t>リョウキン</t>
    </rPh>
    <rPh sb="6" eb="7">
      <t>エン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</si>
  <si>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</si>
  <si>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</si>
  <si>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</si>
  <si>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</si>
  <si>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</si>
  <si>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</si>
  <si>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合計</t>
    <rPh sb="0" eb="2">
      <t>ゴウケイ</t>
    </rPh>
    <phoneticPr fontId="1"/>
  </si>
  <si>
    <t>農事用電力（81）</t>
  </si>
  <si>
    <t>従来補助率⑨</t>
    <rPh sb="0" eb="2">
      <t>ジュウライ</t>
    </rPh>
    <rPh sb="2" eb="4">
      <t>ホジョ</t>
    </rPh>
    <rPh sb="4" eb="5">
      <t>リツ</t>
    </rPh>
    <phoneticPr fontId="1"/>
  </si>
  <si>
    <t>その他補助金等の額⑪</t>
    <phoneticPr fontId="1"/>
  </si>
  <si>
    <t>補助金の額⑫×2/3＝⑬</t>
    <rPh sb="0" eb="3">
      <t>ホジョキン</t>
    </rPh>
    <rPh sb="4" eb="5">
      <t>ガク</t>
    </rPh>
    <phoneticPr fontId="1"/>
  </si>
  <si>
    <t>※⑥⑦は、小数点以下切り捨て</t>
    <rPh sb="5" eb="8">
      <t>ショウスウテン</t>
    </rPh>
    <rPh sb="8" eb="10">
      <t>イカ</t>
    </rPh>
    <rPh sb="10" eb="11">
      <t>キ</t>
    </rPh>
    <rPh sb="12" eb="13">
      <t>ス</t>
    </rPh>
    <phoneticPr fontId="1"/>
  </si>
  <si>
    <t>　⑬は千円未満切り捨て</t>
    <rPh sb="3" eb="5">
      <t>ミマン</t>
    </rPh>
    <rPh sb="5" eb="6">
      <t>キ</t>
    </rPh>
    <rPh sb="7" eb="8">
      <t>ス</t>
    </rPh>
    <phoneticPr fontId="1"/>
  </si>
  <si>
    <t>令和３年度基本料金相当額⑦
①÷②＝⑦</t>
    <rPh sb="0" eb="2">
      <t>レイワ</t>
    </rPh>
    <rPh sb="3" eb="5">
      <t>ネンド</t>
    </rPh>
    <rPh sb="5" eb="7">
      <t>キホン</t>
    </rPh>
    <rPh sb="7" eb="9">
      <t>リョウキン</t>
    </rPh>
    <rPh sb="9" eb="11">
      <t>ソウトウ</t>
    </rPh>
    <rPh sb="11" eb="12">
      <t>ガク</t>
    </rPh>
    <phoneticPr fontId="1"/>
  </si>
  <si>
    <t>令和３年度従量料金相当額⑧
③÷④＝⑧</t>
    <rPh sb="0" eb="2">
      <t>レイワ</t>
    </rPh>
    <rPh sb="3" eb="5">
      <t>ネンド</t>
    </rPh>
    <rPh sb="5" eb="7">
      <t>ジュウリョウ</t>
    </rPh>
    <rPh sb="7" eb="9">
      <t>リョウキン</t>
    </rPh>
    <rPh sb="9" eb="11">
      <t>ソウトウ</t>
    </rPh>
    <rPh sb="11" eb="12">
      <t>ガク</t>
    </rPh>
    <phoneticPr fontId="1"/>
  </si>
  <si>
    <t>令和３年度電気料金相当額　小計⑥</t>
    <rPh sb="5" eb="7">
      <t>デンキ</t>
    </rPh>
    <rPh sb="7" eb="9">
      <t>リョウキン</t>
    </rPh>
    <phoneticPr fontId="1"/>
  </si>
  <si>
    <t>従来補助相当額（⑤―⑥）×⑨＝⑩</t>
    <rPh sb="0" eb="2">
      <t>ジュウライ</t>
    </rPh>
    <rPh sb="2" eb="4">
      <t>ホジョ</t>
    </rPh>
    <rPh sb="4" eb="6">
      <t>ソウトウ</t>
    </rPh>
    <rPh sb="6" eb="7">
      <t>ガク</t>
    </rPh>
    <phoneticPr fontId="1"/>
  </si>
  <si>
    <t>⑤-⑥-⑩-⑪＝⑫</t>
    <phoneticPr fontId="1"/>
  </si>
  <si>
    <t>通し番号、施設名：３</t>
    <rPh sb="0" eb="1">
      <t>トオ</t>
    </rPh>
    <rPh sb="2" eb="4">
      <t>バンゴウ</t>
    </rPh>
    <rPh sb="5" eb="7">
      <t>シセツ</t>
    </rPh>
    <rPh sb="7" eb="8">
      <t>メイ</t>
    </rPh>
    <phoneticPr fontId="1"/>
  </si>
  <si>
    <t>通し番号、施設名：２</t>
    <rPh sb="0" eb="1">
      <t>トオ</t>
    </rPh>
    <rPh sb="2" eb="4">
      <t>バンゴウ</t>
    </rPh>
    <rPh sb="5" eb="7">
      <t>シセツ</t>
    </rPh>
    <rPh sb="7" eb="8">
      <t>メイ</t>
    </rPh>
    <phoneticPr fontId="1"/>
  </si>
  <si>
    <t>×　681.71　±　力率割引（85％―</t>
    <phoneticPr fontId="1"/>
  </si>
  <si>
    <t>円/1kw</t>
    <phoneticPr fontId="1"/>
  </si>
  <si>
    <t>従量電灯A（31）</t>
    <rPh sb="0" eb="2">
      <t>ジュウリョウ</t>
    </rPh>
    <rPh sb="2" eb="4">
      <t>デントウ</t>
    </rPh>
    <phoneticPr fontId="1"/>
  </si>
  <si>
    <t>最低料金</t>
    <rPh sb="0" eb="2">
      <t>サイテイ</t>
    </rPh>
    <rPh sb="2" eb="4">
      <t>リョウキン</t>
    </rPh>
    <phoneticPr fontId="1"/>
  </si>
  <si>
    <t>なっトクでんき（31）</t>
    <phoneticPr fontId="1"/>
  </si>
  <si>
    <t>従量電灯B（41）</t>
    <rPh sb="0" eb="2">
      <t>ジュウリョウ</t>
    </rPh>
    <rPh sb="2" eb="4">
      <t>デントウ</t>
    </rPh>
    <phoneticPr fontId="1"/>
  </si>
  <si>
    <t>なっトクでんきBiz（41）</t>
    <phoneticPr fontId="1"/>
  </si>
  <si>
    <t>eスマート10（43）</t>
    <phoneticPr fontId="1"/>
  </si>
  <si>
    <t>契約電力
（㎸A・kw）</t>
    <rPh sb="0" eb="2">
      <t>ケイヤク</t>
    </rPh>
    <rPh sb="2" eb="4">
      <t>デンリョク</t>
    </rPh>
    <phoneticPr fontId="1"/>
  </si>
  <si>
    <t>力率（％）</t>
    <rPh sb="0" eb="2">
      <t>リキリツ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</si>
  <si>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</si>
  <si>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</si>
  <si>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使用日数</t>
    <rPh sb="0" eb="2">
      <t>シヨウ</t>
    </rPh>
    <rPh sb="2" eb="4">
      <t>ニッスウ</t>
    </rPh>
    <phoneticPr fontId="1"/>
  </si>
  <si>
    <t>eスマート10（43）ガスネット割引</t>
    <rPh sb="16" eb="18">
      <t>ワリビキ</t>
    </rPh>
    <phoneticPr fontId="1"/>
  </si>
  <si>
    <t>低圧電力（51）</t>
    <rPh sb="0" eb="2">
      <t>テイアツ</t>
    </rPh>
    <rPh sb="2" eb="4">
      <t>デンリョク</t>
    </rPh>
    <phoneticPr fontId="1"/>
  </si>
  <si>
    <t>.</t>
    <phoneticPr fontId="1"/>
  </si>
  <si>
    <t>基本料金
単価</t>
    <rPh sb="0" eb="2">
      <t>キホン</t>
    </rPh>
    <rPh sb="2" eb="4">
      <t>リョウキン</t>
    </rPh>
    <rPh sb="5" eb="7">
      <t>タンカ</t>
    </rPh>
    <phoneticPr fontId="1"/>
  </si>
  <si>
    <t xml:space="preserve">従量料金
（電気料金
　―基本料金）
</t>
    <rPh sb="0" eb="2">
      <t>ジュウリョウ</t>
    </rPh>
    <rPh sb="2" eb="4">
      <t>リョウキン</t>
    </rPh>
    <rPh sb="6" eb="8">
      <t>デンキ</t>
    </rPh>
    <rPh sb="8" eb="10">
      <t>リョウキン</t>
    </rPh>
    <rPh sb="13" eb="15">
      <t>キホン</t>
    </rPh>
    <rPh sb="15" eb="17">
      <t>リョウキン</t>
    </rPh>
    <phoneticPr fontId="1"/>
  </si>
  <si>
    <t>通し番号、施設名：１</t>
    <rPh sb="0" eb="1">
      <t>トオ</t>
    </rPh>
    <rPh sb="2" eb="4">
      <t>バンゴウ</t>
    </rPh>
    <rPh sb="5" eb="7">
      <t>シセツ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</si>
</sst>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0.0%"/>
    <numFmt numFmtId="177" formatCode="#,##0_ "/>
    <numFmt numFmtId="178" formatCode="0.00_ "/>
    <numFmt numFmtId="179" formatCode="yyyy&quot;年&quot;m&quot;月&quot;;@"/>
    <numFmt numFmtId="180" formatCode="0.00_);[Red]\(0.00\)"/>
    <numFmt numFmtId="181" formatCode="#,##0.00_ "/>
    <numFmt numFmtId="182" formatCode="_ * #,##0.0_ ;_ * \-#,##0.0_ ;_ * &quot;-&quot;_ ;_ @_ "/>
    <numFmt numFmtId="183" formatCode="#,##0.0;[Red]\-#,##0.0"/>
  </numFmts>
  <fonts count="5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sz val="14"/>
      <name val="MS UI Gothic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.5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MS UI Gothic"/>
      <family val="3"/>
      <charset val="128"/>
    </font>
    <font>
      <sz val="1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trike/>
      <sz val="10.5"/>
      <color rgb="FFFF0000"/>
      <name val="ＭＳ 明朝"/>
      <family val="1"/>
      <charset val="128"/>
    </font>
    <font>
      <sz val="10.5"/>
      <color rgb="FFFF0000"/>
      <name val="ＭＳ Ｐゴシック"/>
      <family val="3"/>
      <charset val="128"/>
      <scheme val="minor"/>
    </font>
    <font>
      <sz val="14"/>
      <color rgb="FFFF0000"/>
      <name val="MS UI Gothic"/>
      <family val="3"/>
      <charset val="128"/>
    </font>
    <font>
      <strike/>
      <sz val="10.5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MS UI Gothic"/>
      <family val="3"/>
      <charset val="128"/>
    </font>
    <font>
      <sz val="12"/>
      <name val="ＭＳ Ｐゴシック"/>
      <family val="3"/>
      <charset val="128"/>
    </font>
    <font>
      <sz val="12"/>
      <color theme="1"/>
      <name val="MS UI Gothic"/>
      <family val="3"/>
      <charset val="128"/>
    </font>
    <font>
      <sz val="12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9"/>
      <name val="MS UI Gothic"/>
      <family val="3"/>
      <charset val="128"/>
    </font>
    <font>
      <b/>
      <sz val="10"/>
      <color indexed="81"/>
      <name val="MS P ゴシック"/>
      <family val="3"/>
      <charset val="128"/>
    </font>
    <font>
      <sz val="13"/>
      <name val="MS UI Gothic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2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" fillId="0" borderId="0">
      <alignment vertical="center"/>
    </xf>
  </cellStyleXfs>
  <cellXfs count="326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left" vertical="center"/>
    </xf>
    <xf numFmtId="38" fontId="8" fillId="2" borderId="0" xfId="1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38" fontId="8" fillId="2" borderId="0" xfId="1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7" fillId="2" borderId="0" xfId="0" applyFont="1" applyFill="1" applyBorder="1">
      <alignment vertical="center"/>
    </xf>
    <xf numFmtId="0" fontId="7" fillId="2" borderId="0" xfId="0" applyFont="1" applyFill="1" applyBorder="1" applyAlignment="1"/>
    <xf numFmtId="0" fontId="8" fillId="2" borderId="0" xfId="0" applyFont="1" applyFill="1" applyBorder="1">
      <alignment vertical="center"/>
    </xf>
    <xf numFmtId="0" fontId="8" fillId="2" borderId="0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5" fillId="2" borderId="0" xfId="0" applyFont="1" applyFill="1" applyBorder="1" applyAlignme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38" fontId="8" fillId="2" borderId="0" xfId="1" applyFont="1" applyFill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5" fillId="2" borderId="0" xfId="0" applyFont="1" applyFill="1" applyAlignment="1">
      <alignment vertical="top" wrapText="1"/>
    </xf>
    <xf numFmtId="0" fontId="17" fillId="2" borderId="0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8" fillId="3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5" fillId="2" borderId="0" xfId="0" applyFont="1" applyFill="1" applyAlignment="1"/>
    <xf numFmtId="0" fontId="8" fillId="2" borderId="0" xfId="0" applyFont="1" applyFill="1" applyAlignment="1">
      <alignment vertical="center" wrapText="1"/>
    </xf>
    <xf numFmtId="177" fontId="9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5" fillId="2" borderId="10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177" fontId="11" fillId="2" borderId="0" xfId="1" applyNumberFormat="1" applyFont="1" applyFill="1" applyBorder="1" applyAlignment="1">
      <alignment horizontal="center"/>
    </xf>
    <xf numFmtId="0" fontId="16" fillId="2" borderId="0" xfId="0" applyFont="1" applyFill="1" applyAlignment="1">
      <alignment vertical="top" wrapText="1"/>
    </xf>
    <xf numFmtId="0" fontId="8" fillId="0" borderId="0" xfId="0" applyFont="1" applyAlignment="1">
      <alignment horizontal="left" vertical="center"/>
    </xf>
    <xf numFmtId="0" fontId="19" fillId="2" borderId="0" xfId="0" applyFont="1" applyFill="1" applyAlignment="1">
      <alignment vertical="top" wrapText="1"/>
    </xf>
    <xf numFmtId="177" fontId="9" fillId="4" borderId="1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>
      <alignment vertical="center"/>
    </xf>
    <xf numFmtId="9" fontId="0" fillId="0" borderId="0" xfId="2" applyFont="1">
      <alignment vertical="center"/>
    </xf>
    <xf numFmtId="176" fontId="0" fillId="0" borderId="0" xfId="2" applyNumberFormat="1" applyFont="1">
      <alignment vertical="center"/>
    </xf>
    <xf numFmtId="177" fontId="9" fillId="0" borderId="0" xfId="0" applyNumberFormat="1" applyFont="1" applyBorder="1" applyAlignment="1">
      <alignment horizontal="center" vertical="center" wrapText="1" shrinkToFit="1"/>
    </xf>
    <xf numFmtId="177" fontId="9" fillId="0" borderId="0" xfId="0" applyNumberFormat="1" applyFont="1" applyFill="1" applyBorder="1" applyAlignment="1">
      <alignment horizontal="center" vertical="center" wrapText="1" shrinkToFit="1"/>
    </xf>
    <xf numFmtId="0" fontId="0" fillId="0" borderId="0" xfId="0" quotePrefix="1">
      <alignment vertical="center"/>
    </xf>
    <xf numFmtId="56" fontId="0" fillId="0" borderId="0" xfId="0" quotePrefix="1" applyNumberFormat="1" applyAlignment="1">
      <alignment horizontal="right" vertical="center"/>
    </xf>
    <xf numFmtId="0" fontId="21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>
      <alignment vertical="center"/>
    </xf>
    <xf numFmtId="0" fontId="24" fillId="2" borderId="1" xfId="0" applyFont="1" applyFill="1" applyBorder="1">
      <alignment vertical="center"/>
    </xf>
    <xf numFmtId="0" fontId="3" fillId="2" borderId="6" xfId="0" applyFont="1" applyFill="1" applyBorder="1" applyAlignment="1">
      <alignment horizontal="left" vertical="center"/>
    </xf>
    <xf numFmtId="177" fontId="3" fillId="2" borderId="1" xfId="0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23" fillId="2" borderId="1" xfId="0" applyFont="1" applyFill="1" applyBorder="1" applyAlignment="1">
      <alignment horizontal="left" vertical="center" wrapText="1"/>
    </xf>
    <xf numFmtId="177" fontId="9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176" fontId="0" fillId="0" borderId="0" xfId="2" applyNumberFormat="1" applyFont="1" applyFill="1">
      <alignment vertical="center"/>
    </xf>
    <xf numFmtId="0" fontId="0" fillId="0" borderId="0" xfId="0" quotePrefix="1" applyFill="1">
      <alignment vertical="center"/>
    </xf>
    <xf numFmtId="177" fontId="11" fillId="0" borderId="0" xfId="1" applyNumberFormat="1" applyFont="1" applyFill="1" applyBorder="1" applyAlignment="1">
      <alignment horizontal="center"/>
    </xf>
    <xf numFmtId="0" fontId="7" fillId="2" borderId="0" xfId="0" applyFont="1" applyFill="1">
      <alignment vertical="center"/>
    </xf>
    <xf numFmtId="0" fontId="0" fillId="0" borderId="0" xfId="0">
      <alignment vertical="center"/>
    </xf>
    <xf numFmtId="178" fontId="0" fillId="6" borderId="16" xfId="0" applyNumberFormat="1" applyFill="1" applyBorder="1">
      <alignment vertical="center"/>
    </xf>
    <xf numFmtId="178" fontId="0" fillId="7" borderId="16" xfId="0" applyNumberFormat="1" applyFill="1" applyBorder="1">
      <alignment vertical="center"/>
    </xf>
    <xf numFmtId="179" fontId="0" fillId="0" borderId="16" xfId="0" applyNumberFormat="1" applyBorder="1" applyAlignment="1">
      <alignment horizontal="left" vertical="center"/>
    </xf>
    <xf numFmtId="178" fontId="0" fillId="6" borderId="17" xfId="0" applyNumberFormat="1" applyFill="1" applyBorder="1">
      <alignment vertical="center"/>
    </xf>
    <xf numFmtId="178" fontId="0" fillId="7" borderId="17" xfId="0" applyNumberFormat="1" applyFill="1" applyBorder="1">
      <alignment vertical="center"/>
    </xf>
    <xf numFmtId="179" fontId="0" fillId="0" borderId="17" xfId="0" applyNumberFormat="1" applyBorder="1" applyAlignment="1">
      <alignment horizontal="left" vertical="center"/>
    </xf>
    <xf numFmtId="178" fontId="0" fillId="6" borderId="1" xfId="0" applyNumberFormat="1" applyFill="1" applyBorder="1" applyAlignment="1">
      <alignment horizontal="center" vertical="center" shrinkToFit="1"/>
    </xf>
    <xf numFmtId="178" fontId="25" fillId="7" borderId="1" xfId="0" applyNumberFormat="1" applyFont="1" applyFill="1" applyBorder="1" applyAlignment="1">
      <alignment horizontal="center" vertical="center" shrinkToFit="1"/>
    </xf>
    <xf numFmtId="180" fontId="25" fillId="0" borderId="1" xfId="0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28" fillId="8" borderId="1" xfId="0" applyNumberFormat="1" applyFont="1" applyFill="1" applyBorder="1" applyAlignment="1">
      <alignment horizontal="center" vertical="center" shrinkToFit="1"/>
    </xf>
    <xf numFmtId="0" fontId="31" fillId="8" borderId="1" xfId="3" applyFont="1" applyFill="1" applyBorder="1">
      <alignment vertical="center"/>
    </xf>
    <xf numFmtId="178" fontId="31" fillId="8" borderId="1" xfId="0" applyNumberFormat="1" applyFont="1" applyFill="1" applyBorder="1" applyAlignment="1">
      <alignment horizontal="center" vertical="center"/>
    </xf>
    <xf numFmtId="178" fontId="32" fillId="8" borderId="1" xfId="0" applyNumberFormat="1" applyFont="1" applyFill="1" applyBorder="1" applyAlignment="1">
      <alignment horizontal="center" vertical="center" shrinkToFit="1"/>
    </xf>
    <xf numFmtId="2" fontId="31" fillId="8" borderId="1" xfId="3" applyNumberFormat="1" applyFont="1" applyFill="1" applyBorder="1">
      <alignment vertical="center"/>
    </xf>
    <xf numFmtId="178" fontId="26" fillId="9" borderId="2" xfId="0" applyNumberFormat="1" applyFont="1" applyFill="1" applyBorder="1" applyAlignment="1">
      <alignment horizontal="center" vertical="center" shrinkToFit="1"/>
    </xf>
    <xf numFmtId="178" fontId="31" fillId="9" borderId="18" xfId="0" applyNumberFormat="1" applyFont="1" applyFill="1" applyBorder="1" applyAlignment="1">
      <alignment horizontal="center" vertical="center"/>
    </xf>
    <xf numFmtId="178" fontId="31" fillId="9" borderId="19" xfId="0" applyNumberFormat="1" applyFont="1" applyFill="1" applyBorder="1" applyAlignment="1">
      <alignment horizontal="center" vertical="center"/>
    </xf>
    <xf numFmtId="178" fontId="33" fillId="9" borderId="1" xfId="0" applyNumberFormat="1" applyFont="1" applyFill="1" applyBorder="1" applyAlignment="1">
      <alignment horizontal="center" vertical="center" shrinkToFit="1"/>
    </xf>
    <xf numFmtId="0" fontId="31" fillId="9" borderId="1" xfId="3" applyFont="1" applyFill="1" applyBorder="1">
      <alignment vertical="center"/>
    </xf>
    <xf numFmtId="0" fontId="27" fillId="10" borderId="1" xfId="0" applyFont="1" applyFill="1" applyBorder="1" applyAlignment="1">
      <alignment horizontal="center" vertical="center"/>
    </xf>
    <xf numFmtId="0" fontId="34" fillId="10" borderId="1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6" xfId="0" applyFont="1" applyFill="1" applyBorder="1">
      <alignment vertical="center"/>
    </xf>
    <xf numFmtId="0" fontId="31" fillId="10" borderId="1" xfId="3" applyFont="1" applyFill="1" applyBorder="1">
      <alignment vertical="center"/>
    </xf>
    <xf numFmtId="4" fontId="35" fillId="10" borderId="1" xfId="4" applyNumberFormat="1" applyFont="1" applyFill="1" applyBorder="1">
      <alignment vertical="center"/>
    </xf>
    <xf numFmtId="0" fontId="36" fillId="0" borderId="1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6" fillId="0" borderId="6" xfId="0" applyFont="1" applyBorder="1">
      <alignment vertical="center"/>
    </xf>
    <xf numFmtId="0" fontId="0" fillId="0" borderId="6" xfId="0" applyBorder="1">
      <alignment vertical="center"/>
    </xf>
    <xf numFmtId="0" fontId="31" fillId="0" borderId="0" xfId="0" applyFont="1">
      <alignment vertical="center"/>
    </xf>
    <xf numFmtId="180" fontId="31" fillId="0" borderId="1" xfId="0" applyNumberFormat="1" applyFont="1" applyBorder="1" applyAlignment="1">
      <alignment horizontal="center" vertical="center"/>
    </xf>
    <xf numFmtId="0" fontId="37" fillId="0" borderId="17" xfId="0" applyFont="1" applyBorder="1">
      <alignment vertical="center"/>
    </xf>
    <xf numFmtId="0" fontId="37" fillId="0" borderId="16" xfId="0" applyFont="1" applyBorder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>
      <alignment vertical="center"/>
    </xf>
    <xf numFmtId="0" fontId="5" fillId="2" borderId="0" xfId="0" applyFont="1" applyFill="1" applyBorder="1" applyAlignment="1">
      <alignment horizontal="left" vertical="center" wrapText="1"/>
    </xf>
    <xf numFmtId="177" fontId="7" fillId="2" borderId="1" xfId="0" applyNumberFormat="1" applyFont="1" applyFill="1" applyBorder="1" applyAlignment="1">
      <alignment horizontal="right" vertical="center"/>
    </xf>
    <xf numFmtId="177" fontId="12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77" fontId="9" fillId="2" borderId="8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left" vertical="center"/>
    </xf>
    <xf numFmtId="177" fontId="3" fillId="2" borderId="8" xfId="0" applyNumberFormat="1" applyFont="1" applyFill="1" applyBorder="1" applyAlignment="1">
      <alignment horizontal="right" vertical="center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177" fontId="9" fillId="2" borderId="10" xfId="0" applyNumberFormat="1" applyFont="1" applyFill="1" applyBorder="1" applyAlignment="1">
      <alignment horizontal="center" vertical="center" shrinkToFit="1"/>
    </xf>
    <xf numFmtId="177" fontId="3" fillId="2" borderId="10" xfId="0" applyNumberFormat="1" applyFont="1" applyFill="1" applyBorder="1" applyAlignment="1">
      <alignment horizontal="right" vertical="center"/>
    </xf>
    <xf numFmtId="0" fontId="41" fillId="2" borderId="0" xfId="0" applyFont="1" applyFill="1" applyAlignment="1">
      <alignment horizontal="left"/>
    </xf>
    <xf numFmtId="41" fontId="11" fillId="3" borderId="4" xfId="1" applyNumberFormat="1" applyFont="1" applyFill="1" applyBorder="1" applyAlignment="1">
      <alignment horizontal="center"/>
    </xf>
    <xf numFmtId="41" fontId="11" fillId="0" borderId="4" xfId="1" applyNumberFormat="1" applyFont="1" applyFill="1" applyBorder="1" applyAlignment="1">
      <alignment horizontal="center"/>
    </xf>
    <xf numFmtId="0" fontId="7" fillId="2" borderId="0" xfId="0" applyFont="1" applyFill="1">
      <alignment vertical="center"/>
    </xf>
    <xf numFmtId="0" fontId="21" fillId="2" borderId="0" xfId="0" applyFont="1" applyFill="1" applyAlignment="1">
      <alignment horizontal="left" vertical="top" wrapText="1"/>
    </xf>
    <xf numFmtId="182" fontId="11" fillId="3" borderId="4" xfId="1" applyNumberFormat="1" applyFont="1" applyFill="1" applyBorder="1" applyAlignment="1">
      <alignment horizontal="center"/>
    </xf>
    <xf numFmtId="181" fontId="11" fillId="4" borderId="1" xfId="1" applyNumberFormat="1" applyFont="1" applyFill="1" applyBorder="1" applyAlignment="1">
      <alignment horizontal="right" vertical="center"/>
    </xf>
    <xf numFmtId="41" fontId="11" fillId="2" borderId="14" xfId="0" applyNumberFormat="1" applyFont="1" applyFill="1" applyBorder="1" applyAlignment="1">
      <alignment horizontal="right"/>
    </xf>
    <xf numFmtId="41" fontId="11" fillId="0" borderId="15" xfId="1" applyNumberFormat="1" applyFont="1" applyFill="1" applyBorder="1" applyAlignment="1">
      <alignment horizontal="right"/>
    </xf>
    <xf numFmtId="41" fontId="11" fillId="2" borderId="4" xfId="1" applyNumberFormat="1" applyFont="1" applyFill="1" applyBorder="1" applyAlignment="1">
      <alignment horizontal="center"/>
    </xf>
    <xf numFmtId="41" fontId="11" fillId="0" borderId="5" xfId="1" applyNumberFormat="1" applyFont="1" applyFill="1" applyBorder="1" applyAlignment="1">
      <alignment vertical="center"/>
    </xf>
    <xf numFmtId="177" fontId="3" fillId="2" borderId="25" xfId="0" applyNumberFormat="1" applyFont="1" applyFill="1" applyBorder="1" applyAlignment="1">
      <alignment horizontal="center" vertical="center"/>
    </xf>
    <xf numFmtId="177" fontId="3" fillId="2" borderId="26" xfId="0" applyNumberFormat="1" applyFont="1" applyFill="1" applyBorder="1" applyAlignment="1">
      <alignment horizontal="right" vertical="center"/>
    </xf>
    <xf numFmtId="177" fontId="3" fillId="2" borderId="23" xfId="0" applyNumberFormat="1" applyFont="1" applyFill="1" applyBorder="1" applyAlignment="1">
      <alignment horizontal="right" vertical="center"/>
    </xf>
    <xf numFmtId="177" fontId="3" fillId="2" borderId="27" xfId="0" applyNumberFormat="1" applyFont="1" applyFill="1" applyBorder="1" applyAlignment="1">
      <alignment horizontal="center" vertical="center"/>
    </xf>
    <xf numFmtId="177" fontId="3" fillId="2" borderId="20" xfId="0" applyNumberFormat="1" applyFont="1" applyFill="1" applyBorder="1" applyAlignment="1">
      <alignment horizontal="right" vertical="center"/>
    </xf>
    <xf numFmtId="177" fontId="3" fillId="2" borderId="2" xfId="0" applyNumberFormat="1" applyFont="1" applyFill="1" applyBorder="1" applyAlignment="1">
      <alignment horizontal="right" vertical="center"/>
    </xf>
    <xf numFmtId="177" fontId="3" fillId="2" borderId="28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right" vertical="center"/>
    </xf>
    <xf numFmtId="177" fontId="3" fillId="2" borderId="31" xfId="0" applyNumberFormat="1" applyFont="1" applyFill="1" applyBorder="1" applyAlignment="1">
      <alignment horizontal="center" vertical="center"/>
    </xf>
    <xf numFmtId="177" fontId="3" fillId="2" borderId="32" xfId="0" applyNumberFormat="1" applyFont="1" applyFill="1" applyBorder="1" applyAlignment="1">
      <alignment horizontal="center" vertical="center"/>
    </xf>
    <xf numFmtId="177" fontId="3" fillId="2" borderId="33" xfId="0" applyNumberFormat="1" applyFont="1" applyFill="1" applyBorder="1" applyAlignment="1">
      <alignment horizontal="right" vertical="center"/>
    </xf>
    <xf numFmtId="177" fontId="3" fillId="2" borderId="34" xfId="0" applyNumberFormat="1" applyFont="1" applyFill="1" applyBorder="1" applyAlignment="1">
      <alignment horizontal="right" vertical="center"/>
    </xf>
    <xf numFmtId="177" fontId="3" fillId="2" borderId="35" xfId="0" applyNumberFormat="1" applyFont="1" applyFill="1" applyBorder="1" applyAlignment="1">
      <alignment horizontal="right" vertical="center"/>
    </xf>
    <xf numFmtId="177" fontId="3" fillId="2" borderId="36" xfId="0" applyNumberFormat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177" fontId="3" fillId="2" borderId="25" xfId="0" applyNumberFormat="1" applyFont="1" applyFill="1" applyBorder="1" applyAlignment="1">
      <alignment horizontal="right" vertical="center"/>
    </xf>
    <xf numFmtId="177" fontId="3" fillId="2" borderId="27" xfId="0" applyNumberFormat="1" applyFont="1" applyFill="1" applyBorder="1" applyAlignment="1">
      <alignment horizontal="right" vertical="center"/>
    </xf>
    <xf numFmtId="177" fontId="3" fillId="2" borderId="31" xfId="0" applyNumberFormat="1" applyFont="1" applyFill="1" applyBorder="1" applyAlignment="1">
      <alignment horizontal="right" vertical="center"/>
    </xf>
    <xf numFmtId="177" fontId="3" fillId="2" borderId="32" xfId="0" applyNumberFormat="1" applyFont="1" applyFill="1" applyBorder="1" applyAlignment="1">
      <alignment horizontal="right" vertical="center"/>
    </xf>
    <xf numFmtId="177" fontId="3" fillId="2" borderId="28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left" vertical="top"/>
    </xf>
    <xf numFmtId="177" fontId="3" fillId="3" borderId="37" xfId="0" applyNumberFormat="1" applyFont="1" applyFill="1" applyBorder="1" applyAlignment="1">
      <alignment horizontal="right" vertical="center"/>
    </xf>
    <xf numFmtId="177" fontId="3" fillId="3" borderId="20" xfId="0" applyNumberFormat="1" applyFont="1" applyFill="1" applyBorder="1" applyAlignment="1">
      <alignment horizontal="right" vertical="center"/>
    </xf>
    <xf numFmtId="177" fontId="3" fillId="3" borderId="33" xfId="0" applyNumberFormat="1" applyFont="1" applyFill="1" applyBorder="1" applyAlignment="1">
      <alignment horizontal="right" vertical="center"/>
    </xf>
    <xf numFmtId="177" fontId="3" fillId="3" borderId="34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3" fillId="0" borderId="8" xfId="0" applyFont="1" applyFill="1" applyBorder="1" applyAlignment="1">
      <alignment horizontal="left" vertical="center" shrinkToFit="1"/>
    </xf>
    <xf numFmtId="177" fontId="9" fillId="0" borderId="8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left" vertical="center" shrinkToFit="1"/>
    </xf>
    <xf numFmtId="177" fontId="9" fillId="0" borderId="2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>
      <alignment vertical="center"/>
    </xf>
    <xf numFmtId="177" fontId="9" fillId="0" borderId="1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1" fillId="0" borderId="0" xfId="0" applyFont="1" applyFill="1" applyAlignment="1">
      <alignment horizontal="left" vertical="top"/>
    </xf>
    <xf numFmtId="0" fontId="2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42" fillId="0" borderId="0" xfId="0" applyFont="1">
      <alignment vertical="center"/>
    </xf>
    <xf numFmtId="0" fontId="42" fillId="0" borderId="0" xfId="0" applyFont="1" applyFill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47" fillId="11" borderId="1" xfId="0" applyFont="1" applyFill="1" applyBorder="1" applyAlignment="1">
      <alignment horizontal="center" vertical="center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38" fontId="45" fillId="0" borderId="0" xfId="1" applyFont="1">
      <alignment vertical="center"/>
    </xf>
    <xf numFmtId="9" fontId="48" fillId="11" borderId="1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38" fontId="45" fillId="0" borderId="0" xfId="1" applyFont="1" applyFill="1" applyBorder="1" applyAlignment="1">
      <alignment horizontal="right" vertical="center"/>
    </xf>
    <xf numFmtId="38" fontId="45" fillId="0" borderId="0" xfId="1" applyFont="1" applyFill="1" applyBorder="1">
      <alignment vertical="center"/>
    </xf>
    <xf numFmtId="38" fontId="45" fillId="0" borderId="0" xfId="1" applyFont="1" applyFill="1">
      <alignment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0" xfId="0" applyFont="1" applyAlignment="1">
      <alignment horizontal="right"/>
    </xf>
    <xf numFmtId="0" fontId="21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51" fillId="0" borderId="0" xfId="0" applyFont="1" applyAlignment="1"/>
    <xf numFmtId="177" fontId="9" fillId="2" borderId="36" xfId="0" applyNumberFormat="1" applyFont="1" applyFill="1" applyBorder="1" applyAlignment="1">
      <alignment vertical="center" shrinkToFit="1"/>
    </xf>
    <xf numFmtId="177" fontId="9" fillId="2" borderId="32" xfId="0" applyNumberFormat="1" applyFont="1" applyFill="1" applyBorder="1" applyAlignment="1">
      <alignment vertical="center" shrinkToFit="1"/>
    </xf>
    <xf numFmtId="0" fontId="18" fillId="2" borderId="10" xfId="0" applyFont="1" applyFill="1" applyBorder="1" applyAlignment="1">
      <alignment horizontal="center" vertical="center"/>
    </xf>
    <xf numFmtId="0" fontId="47" fillId="0" borderId="0" xfId="0" applyFont="1" applyAlignment="1">
      <alignment horizontal="left" indent="1"/>
    </xf>
    <xf numFmtId="38" fontId="11" fillId="0" borderId="1" xfId="1" applyFont="1" applyBorder="1" applyAlignment="1">
      <alignment horizontal="right" vertical="center"/>
    </xf>
    <xf numFmtId="38" fontId="11" fillId="2" borderId="1" xfId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right" vertical="center"/>
    </xf>
    <xf numFmtId="38" fontId="11" fillId="3" borderId="1" xfId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46" fillId="0" borderId="0" xfId="0" applyFont="1" applyFill="1">
      <alignment vertical="center"/>
    </xf>
    <xf numFmtId="0" fontId="47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shrinkToFit="1"/>
    </xf>
    <xf numFmtId="9" fontId="48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Alignment="1">
      <alignment horizontal="left" vertical="center"/>
    </xf>
    <xf numFmtId="0" fontId="47" fillId="0" borderId="0" xfId="0" applyFont="1" applyAlignment="1">
      <alignment vertical="center"/>
    </xf>
    <xf numFmtId="0" fontId="45" fillId="0" borderId="0" xfId="0" applyFont="1" applyFill="1" applyAlignment="1">
      <alignment horizontal="right" vertical="center"/>
    </xf>
    <xf numFmtId="40" fontId="45" fillId="0" borderId="0" xfId="1" applyNumberFormat="1" applyFont="1" applyFill="1" applyAlignment="1">
      <alignment horizontal="right" vertical="center"/>
    </xf>
    <xf numFmtId="38" fontId="50" fillId="0" borderId="8" xfId="1" applyFont="1" applyFill="1" applyBorder="1">
      <alignment vertical="center"/>
    </xf>
    <xf numFmtId="2" fontId="0" fillId="0" borderId="0" xfId="0" applyNumberFormat="1">
      <alignment vertical="center"/>
    </xf>
    <xf numFmtId="40" fontId="0" fillId="0" borderId="0" xfId="1" applyNumberFormat="1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right" vertical="center"/>
    </xf>
    <xf numFmtId="49" fontId="0" fillId="0" borderId="1" xfId="0" applyNumberFormat="1" applyFill="1" applyBorder="1" applyAlignment="1">
      <alignment horizontal="center" vertical="center"/>
    </xf>
    <xf numFmtId="40" fontId="0" fillId="0" borderId="1" xfId="1" applyNumberFormat="1" applyFont="1" applyFill="1" applyBorder="1">
      <alignment vertical="center"/>
    </xf>
    <xf numFmtId="38" fontId="0" fillId="0" borderId="1" xfId="1" applyFont="1" applyFill="1" applyBorder="1">
      <alignment vertical="center"/>
    </xf>
    <xf numFmtId="183" fontId="0" fillId="0" borderId="1" xfId="1" applyNumberFormat="1" applyFont="1" applyFill="1" applyBorder="1">
      <alignment vertical="center"/>
    </xf>
    <xf numFmtId="0" fontId="48" fillId="0" borderId="0" xfId="0" applyFont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38" fontId="52" fillId="0" borderId="1" xfId="1" applyFont="1" applyFill="1" applyBorder="1" applyAlignment="1">
      <alignment horizontal="center" vertical="center" wrapText="1"/>
    </xf>
    <xf numFmtId="38" fontId="0" fillId="11" borderId="1" xfId="1" applyFont="1" applyFill="1" applyBorder="1">
      <alignment vertical="center"/>
    </xf>
    <xf numFmtId="0" fontId="50" fillId="0" borderId="8" xfId="0" applyFont="1" applyBorder="1" applyAlignment="1">
      <alignment horizontal="center" vertical="center"/>
    </xf>
    <xf numFmtId="0" fontId="50" fillId="0" borderId="8" xfId="0" applyFont="1" applyBorder="1">
      <alignment vertical="center"/>
    </xf>
    <xf numFmtId="38" fontId="50" fillId="0" borderId="8" xfId="1" applyFont="1" applyBorder="1">
      <alignment vertical="center"/>
    </xf>
    <xf numFmtId="0" fontId="45" fillId="0" borderId="8" xfId="0" applyFont="1" applyBorder="1">
      <alignment vertical="center"/>
    </xf>
    <xf numFmtId="0" fontId="50" fillId="0" borderId="41" xfId="0" applyFont="1" applyBorder="1">
      <alignment vertical="center"/>
    </xf>
    <xf numFmtId="38" fontId="50" fillId="0" borderId="41" xfId="1" applyFont="1" applyFill="1" applyBorder="1">
      <alignment vertical="center"/>
    </xf>
    <xf numFmtId="41" fontId="50" fillId="0" borderId="41" xfId="1" applyNumberFormat="1" applyFont="1" applyFill="1" applyBorder="1">
      <alignment vertical="center"/>
    </xf>
    <xf numFmtId="0" fontId="45" fillId="0" borderId="41" xfId="0" applyFont="1" applyBorder="1">
      <alignment vertical="center"/>
    </xf>
    <xf numFmtId="0" fontId="45" fillId="0" borderId="8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56" fontId="0" fillId="0" borderId="19" xfId="0" applyNumberFormat="1" applyFill="1" applyBorder="1" applyAlignment="1">
      <alignment horizontal="center" vertical="center"/>
    </xf>
    <xf numFmtId="56" fontId="0" fillId="11" borderId="1" xfId="0" applyNumberForma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 shrinkToFit="1"/>
    </xf>
    <xf numFmtId="40" fontId="54" fillId="12" borderId="1" xfId="1" applyNumberFormat="1" applyFont="1" applyFill="1" applyBorder="1">
      <alignment vertical="center"/>
    </xf>
    <xf numFmtId="0" fontId="55" fillId="0" borderId="1" xfId="0" applyFont="1" applyFill="1" applyBorder="1" applyAlignment="1">
      <alignment vertical="center" shrinkToFit="1"/>
    </xf>
    <xf numFmtId="0" fontId="50" fillId="0" borderId="41" xfId="0" applyFont="1" applyFill="1" applyBorder="1" applyAlignment="1">
      <alignment vertical="center" shrinkToFit="1"/>
    </xf>
    <xf numFmtId="0" fontId="55" fillId="0" borderId="0" xfId="0" applyFont="1">
      <alignment vertical="center"/>
    </xf>
    <xf numFmtId="2" fontId="56" fillId="0" borderId="0" xfId="0" applyNumberFormat="1" applyFont="1">
      <alignment vertical="center"/>
    </xf>
    <xf numFmtId="40" fontId="56" fillId="0" borderId="0" xfId="1" applyNumberFormat="1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8" fontId="8" fillId="3" borderId="2" xfId="1" applyFont="1" applyFill="1" applyBorder="1" applyAlignment="1">
      <alignment horizontal="center" vertical="center" wrapText="1"/>
    </xf>
    <xf numFmtId="38" fontId="8" fillId="3" borderId="3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38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1" fontId="8" fillId="3" borderId="2" xfId="1" applyNumberFormat="1" applyFont="1" applyFill="1" applyBorder="1" applyAlignment="1">
      <alignment horizontal="center" vertical="center" wrapText="1"/>
    </xf>
    <xf numFmtId="41" fontId="8" fillId="3" borderId="3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38" fontId="8" fillId="2" borderId="0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 shrinkToFit="1"/>
    </xf>
    <xf numFmtId="0" fontId="48" fillId="0" borderId="40" xfId="0" applyFont="1" applyBorder="1" applyAlignment="1">
      <alignment horizontal="center" vertical="center" shrinkToFit="1"/>
    </xf>
    <xf numFmtId="0" fontId="53" fillId="11" borderId="0" xfId="0" applyFont="1" applyFill="1" applyBorder="1">
      <alignment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3" xr:uid="{1BBDE503-8551-4D4F-A137-31B910D33D9C}"/>
    <cellStyle name="標準 5" xfId="4" xr:uid="{28C60B35-2C22-47F5-B0DA-F53D72A92E19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780336</xdr:colOff>
      <xdr:row>3</xdr:row>
      <xdr:rowOff>69273</xdr:rowOff>
    </xdr:from>
    <xdr:to>
      <xdr:col>20</xdr:col>
      <xdr:colOff>277905</xdr:colOff>
      <xdr:row>11</xdr:row>
      <xdr:rowOff>85725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F897B79-7B7A-491F-9EE5-B91A7D04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3601" y="674391"/>
          <a:ext cx="2758480" cy="3069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504825</xdr:colOff>
      <xdr:row>7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90A6103-07C1-450F-8E6A-1DD18A85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71450"/>
          <a:ext cx="119062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02485-B6C7-4EEE-9A25-DE4FCC9249B9}">
  <sheetPr codeName="Sheet1">
    <tabColor rgb="FFFFFF00"/>
  </sheetPr>
  <dimension ref="A1:L39"/>
  <sheetViews>
    <sheetView showZeros="0" tabSelected="1" zoomScaleNormal="100" zoomScaleSheetLayoutView="85" workbookViewId="0">
      <selection sqref="A1:C1"/>
    </sheetView>
  </sheetViews>
  <sheetFormatPr defaultColWidth="9" defaultRowHeight="13.5"/>
  <cols>
    <col min="1" max="1" width="8.625" style="5" customWidth="1"/>
    <col min="2" max="2" width="10.625" style="5" customWidth="1"/>
    <col min="3" max="3" width="11.25" style="5" customWidth="1"/>
    <col min="4" max="5" width="12.625" style="5" customWidth="1"/>
    <col min="6" max="6" width="12.625" style="15" customWidth="1"/>
    <col min="7" max="7" width="7" style="5" customWidth="1"/>
    <col min="8" max="8" width="7.625" style="5" customWidth="1"/>
    <col min="9" max="16384" width="9" style="5"/>
  </cols>
  <sheetData>
    <row r="1" spans="1:12" ht="17.25">
      <c r="A1" s="274" t="s">
        <v>14</v>
      </c>
      <c r="B1" s="275"/>
      <c r="C1" s="275"/>
      <c r="D1" s="4"/>
      <c r="E1" s="4"/>
      <c r="F1" s="4"/>
    </row>
    <row r="2" spans="1:12" ht="13.5" customHeight="1">
      <c r="A2" s="276"/>
      <c r="B2" s="276"/>
      <c r="C2" s="276"/>
      <c r="D2" s="276"/>
      <c r="E2" s="276"/>
      <c r="F2" s="276"/>
      <c r="G2" s="277"/>
      <c r="H2" s="277"/>
      <c r="I2" s="277"/>
      <c r="J2" s="277"/>
    </row>
    <row r="3" spans="1:12" ht="29.25" customHeight="1">
      <c r="A3" s="34" t="s">
        <v>25</v>
      </c>
      <c r="B3" s="34"/>
      <c r="C3" s="280"/>
      <c r="D3" s="280"/>
      <c r="E3" s="35" t="s">
        <v>26</v>
      </c>
      <c r="F3" s="43" t="s">
        <v>31</v>
      </c>
      <c r="G3" s="281"/>
      <c r="H3" s="281"/>
      <c r="I3" s="281"/>
    </row>
    <row r="4" spans="1:12" s="15" customFormat="1" ht="29.25" customHeight="1">
      <c r="A4" s="10" t="s">
        <v>16</v>
      </c>
      <c r="B4" s="14"/>
      <c r="C4" s="14"/>
      <c r="D4" s="14"/>
      <c r="E4" s="14"/>
      <c r="F4" s="14"/>
      <c r="J4" s="38"/>
      <c r="K4" s="38"/>
      <c r="L4" s="38"/>
    </row>
    <row r="5" spans="1:12" ht="38.25" customHeight="1">
      <c r="A5" s="37" t="s">
        <v>21</v>
      </c>
      <c r="B5" s="45" t="s">
        <v>34</v>
      </c>
      <c r="C5" s="42" t="s">
        <v>13</v>
      </c>
      <c r="D5" s="264" t="s">
        <v>1</v>
      </c>
      <c r="E5" s="264"/>
      <c r="F5" s="264" t="s">
        <v>0</v>
      </c>
      <c r="G5" s="264"/>
      <c r="H5" s="273" t="s">
        <v>17</v>
      </c>
      <c r="I5" s="273"/>
      <c r="J5" s="278"/>
      <c r="K5" s="279"/>
    </row>
    <row r="6" spans="1:12" ht="30" customHeight="1">
      <c r="A6" s="36">
        <v>1</v>
      </c>
      <c r="B6" s="117" t="s">
        <v>19</v>
      </c>
      <c r="C6" s="51" t="s">
        <v>15</v>
      </c>
      <c r="D6" s="270"/>
      <c r="E6" s="270"/>
      <c r="F6" s="269"/>
      <c r="G6" s="269"/>
      <c r="H6" s="269"/>
      <c r="I6" s="269"/>
      <c r="J6" s="278"/>
      <c r="K6" s="279"/>
    </row>
    <row r="7" spans="1:12" ht="30" customHeight="1">
      <c r="A7" s="36"/>
      <c r="B7" s="117"/>
      <c r="C7" s="51"/>
      <c r="D7" s="270"/>
      <c r="E7" s="270"/>
      <c r="F7" s="269"/>
      <c r="G7" s="269"/>
      <c r="H7" s="269"/>
      <c r="I7" s="269"/>
      <c r="J7" s="278"/>
      <c r="K7" s="279"/>
    </row>
    <row r="8" spans="1:12" s="15" customFormat="1" ht="30" customHeight="1">
      <c r="A8" s="36"/>
      <c r="B8" s="117"/>
      <c r="C8" s="51"/>
      <c r="D8" s="270"/>
      <c r="E8" s="270"/>
      <c r="F8" s="269"/>
      <c r="G8" s="269"/>
      <c r="H8" s="269"/>
      <c r="I8" s="269"/>
      <c r="J8" s="278"/>
      <c r="K8" s="279"/>
    </row>
    <row r="9" spans="1:12" s="15" customFormat="1" ht="30" customHeight="1">
      <c r="A9" s="36"/>
      <c r="B9" s="117"/>
      <c r="C9" s="51"/>
      <c r="D9" s="270"/>
      <c r="E9" s="270"/>
      <c r="F9" s="269"/>
      <c r="G9" s="269"/>
      <c r="H9" s="269"/>
      <c r="I9" s="269"/>
      <c r="J9" s="278"/>
      <c r="K9" s="279"/>
    </row>
    <row r="10" spans="1:12" s="15" customFormat="1" ht="30" customHeight="1">
      <c r="A10" s="36"/>
      <c r="B10" s="117"/>
      <c r="C10" s="51"/>
      <c r="D10" s="270"/>
      <c r="E10" s="270"/>
      <c r="F10" s="269"/>
      <c r="G10" s="269"/>
      <c r="H10" s="269"/>
      <c r="I10" s="269"/>
      <c r="J10" s="278"/>
      <c r="K10" s="279"/>
    </row>
    <row r="11" spans="1:12" s="15" customFormat="1" ht="30" customHeight="1">
      <c r="A11" s="36"/>
      <c r="B11" s="117"/>
      <c r="C11" s="51"/>
      <c r="D11" s="270"/>
      <c r="E11" s="270"/>
      <c r="F11" s="269"/>
      <c r="G11" s="269"/>
      <c r="H11" s="269"/>
      <c r="I11" s="269"/>
      <c r="J11" s="278"/>
      <c r="K11" s="279"/>
    </row>
    <row r="12" spans="1:12" s="15" customFormat="1" ht="30" customHeight="1">
      <c r="A12" s="36"/>
      <c r="B12" s="117"/>
      <c r="C12" s="51"/>
      <c r="D12" s="270"/>
      <c r="E12" s="270"/>
      <c r="F12" s="269"/>
      <c r="G12" s="269"/>
      <c r="H12" s="269"/>
      <c r="I12" s="269"/>
      <c r="J12" s="278"/>
      <c r="K12" s="279"/>
    </row>
    <row r="13" spans="1:12" s="15" customFormat="1" ht="30" customHeight="1">
      <c r="A13" s="36"/>
      <c r="B13" s="117"/>
      <c r="C13" s="51"/>
      <c r="D13" s="270"/>
      <c r="E13" s="270"/>
      <c r="F13" s="269"/>
      <c r="G13" s="269"/>
      <c r="H13" s="269"/>
      <c r="I13" s="269"/>
      <c r="J13" s="278"/>
      <c r="K13" s="279"/>
    </row>
    <row r="14" spans="1:12" s="15" customFormat="1" ht="30" customHeight="1">
      <c r="A14" s="36"/>
      <c r="B14" s="117"/>
      <c r="C14" s="51"/>
      <c r="D14" s="270"/>
      <c r="E14" s="270"/>
      <c r="F14" s="269"/>
      <c r="G14" s="269"/>
      <c r="H14" s="269"/>
      <c r="I14" s="269"/>
      <c r="J14" s="278"/>
      <c r="K14" s="279"/>
    </row>
    <row r="15" spans="1:12" s="15" customFormat="1" ht="30" customHeight="1">
      <c r="A15" s="36"/>
      <c r="B15" s="117"/>
      <c r="C15" s="51"/>
      <c r="D15" s="270"/>
      <c r="E15" s="270"/>
      <c r="F15" s="269"/>
      <c r="G15" s="269"/>
      <c r="H15" s="269"/>
      <c r="I15" s="269"/>
      <c r="J15" s="278"/>
      <c r="K15" s="279"/>
    </row>
    <row r="16" spans="1:12" s="15" customFormat="1" ht="30" customHeight="1">
      <c r="A16" s="36"/>
      <c r="B16" s="117"/>
      <c r="C16" s="51"/>
      <c r="D16" s="270"/>
      <c r="E16" s="270"/>
      <c r="F16" s="269"/>
      <c r="G16" s="269"/>
      <c r="H16" s="269"/>
      <c r="I16" s="269"/>
      <c r="J16" s="278"/>
      <c r="K16" s="279"/>
    </row>
    <row r="17" spans="1:11" s="15" customFormat="1" ht="30" customHeight="1">
      <c r="A17" s="36"/>
      <c r="B17" s="117"/>
      <c r="C17" s="51"/>
      <c r="D17" s="270"/>
      <c r="E17" s="270"/>
      <c r="F17" s="269"/>
      <c r="G17" s="269"/>
      <c r="H17" s="269"/>
      <c r="I17" s="269"/>
      <c r="J17" s="278"/>
      <c r="K17" s="279"/>
    </row>
    <row r="18" spans="1:11" ht="13.5" customHeight="1">
      <c r="A18" s="7"/>
      <c r="B18" s="288"/>
      <c r="C18" s="288"/>
      <c r="D18" s="289"/>
      <c r="E18" s="289"/>
      <c r="F18" s="16"/>
      <c r="G18" s="19"/>
      <c r="H18" s="18"/>
      <c r="I18" s="22"/>
      <c r="J18" s="22"/>
      <c r="K18" s="22"/>
    </row>
    <row r="19" spans="1:11">
      <c r="A19" s="6"/>
      <c r="B19" s="8"/>
      <c r="C19" s="8"/>
      <c r="D19" s="9"/>
      <c r="E19" s="9"/>
      <c r="F19" s="9"/>
      <c r="G19" s="18"/>
      <c r="H19" s="18"/>
      <c r="I19" s="22"/>
      <c r="J19" s="22"/>
      <c r="K19" s="22"/>
    </row>
    <row r="20" spans="1:11">
      <c r="A20" s="10" t="s">
        <v>27</v>
      </c>
      <c r="B20" s="33"/>
      <c r="C20" s="8"/>
      <c r="D20" s="9"/>
      <c r="E20" s="9"/>
      <c r="F20" s="9"/>
      <c r="G20" s="18"/>
      <c r="H20" s="18"/>
      <c r="I20" s="22"/>
      <c r="J20" s="22"/>
      <c r="K20" s="22"/>
    </row>
    <row r="21" spans="1:11">
      <c r="A21" s="10"/>
      <c r="B21" s="32"/>
      <c r="C21" s="20"/>
      <c r="D21" s="21"/>
      <c r="E21" s="21"/>
      <c r="F21" s="21"/>
      <c r="G21" s="18"/>
      <c r="H21" s="18"/>
      <c r="I21" s="22"/>
      <c r="J21" s="22"/>
      <c r="K21" s="22"/>
    </row>
    <row r="22" spans="1:11" ht="30" customHeight="1">
      <c r="A22" s="264" t="s">
        <v>28</v>
      </c>
      <c r="B22" s="264"/>
      <c r="C22" s="286" t="s">
        <v>29</v>
      </c>
      <c r="D22" s="287"/>
      <c r="E22" s="264" t="s">
        <v>8</v>
      </c>
      <c r="F22" s="264"/>
      <c r="G22" s="264"/>
      <c r="H22" s="264"/>
      <c r="I22" s="22"/>
      <c r="J22" s="22"/>
      <c r="K22" s="22"/>
    </row>
    <row r="23" spans="1:11" ht="30" customHeight="1">
      <c r="A23" s="284" t="s">
        <v>66</v>
      </c>
      <c r="B23" s="285"/>
      <c r="C23" s="266">
        <f>'別記様式第５（補）'!D16</f>
        <v>0</v>
      </c>
      <c r="D23" s="267"/>
      <c r="E23" s="264"/>
      <c r="F23" s="264"/>
      <c r="G23" s="264"/>
      <c r="H23" s="264"/>
      <c r="I23" s="22"/>
      <c r="J23" s="22"/>
      <c r="K23" s="22"/>
    </row>
    <row r="24" spans="1:11" s="73" customFormat="1" ht="30" customHeight="1">
      <c r="A24" s="264" t="s">
        <v>67</v>
      </c>
      <c r="B24" s="265"/>
      <c r="C24" s="266">
        <f>'別記様式第５（補）'!D17</f>
        <v>0</v>
      </c>
      <c r="D24" s="267"/>
      <c r="E24" s="264"/>
      <c r="F24" s="264"/>
      <c r="G24" s="264"/>
      <c r="H24" s="264"/>
      <c r="I24" s="22"/>
      <c r="J24" s="22"/>
      <c r="K24" s="22"/>
    </row>
    <row r="25" spans="1:11" ht="30" customHeight="1">
      <c r="A25" s="264" t="s">
        <v>42</v>
      </c>
      <c r="B25" s="265"/>
      <c r="C25" s="271">
        <v>0</v>
      </c>
      <c r="D25" s="272"/>
      <c r="E25" s="264"/>
      <c r="F25" s="264"/>
      <c r="G25" s="264"/>
      <c r="H25" s="264"/>
      <c r="I25" s="22"/>
      <c r="J25" s="22"/>
      <c r="K25" s="22"/>
    </row>
    <row r="26" spans="1:11" ht="30" customHeight="1">
      <c r="A26" s="264" t="s">
        <v>45</v>
      </c>
      <c r="B26" s="265"/>
      <c r="C26" s="271">
        <v>0</v>
      </c>
      <c r="D26" s="272"/>
      <c r="E26" s="264"/>
      <c r="F26" s="264"/>
      <c r="G26" s="264"/>
      <c r="H26" s="264"/>
      <c r="I26" s="22"/>
      <c r="J26" s="22"/>
      <c r="K26" s="22"/>
    </row>
    <row r="27" spans="1:11" s="17" customFormat="1" ht="30" customHeight="1">
      <c r="A27" s="265" t="s">
        <v>43</v>
      </c>
      <c r="B27" s="282"/>
      <c r="C27" s="266">
        <f>'別記様式第５（補）'!L17</f>
        <v>0</v>
      </c>
      <c r="D27" s="267"/>
      <c r="E27" s="283" t="s">
        <v>68</v>
      </c>
      <c r="F27" s="283"/>
      <c r="G27" s="283"/>
      <c r="H27" s="283"/>
      <c r="I27" s="22"/>
      <c r="J27" s="22"/>
      <c r="K27" s="22"/>
    </row>
    <row r="28" spans="1:11" ht="30" customHeight="1">
      <c r="A28" s="264" t="s">
        <v>44</v>
      </c>
      <c r="B28" s="265"/>
      <c r="C28" s="266">
        <f>'別記様式第５（補）'!L18</f>
        <v>0</v>
      </c>
      <c r="D28" s="267"/>
      <c r="E28" s="264" t="s">
        <v>69</v>
      </c>
      <c r="F28" s="264"/>
      <c r="G28" s="264"/>
      <c r="H28" s="264"/>
      <c r="I28" s="22"/>
      <c r="J28" s="22"/>
      <c r="K28" s="22"/>
    </row>
    <row r="29" spans="1:11" s="26" customFormat="1" ht="15.95" customHeight="1">
      <c r="A29" s="31"/>
      <c r="B29" s="31"/>
      <c r="C29" s="27"/>
      <c r="D29" s="27"/>
      <c r="E29" s="25"/>
      <c r="F29" s="25"/>
      <c r="G29" s="25"/>
      <c r="H29" s="11"/>
      <c r="I29" s="22"/>
      <c r="J29" s="22"/>
      <c r="K29" s="22"/>
    </row>
    <row r="30" spans="1:11" ht="14.1" customHeight="1">
      <c r="A30" s="34" t="s">
        <v>37</v>
      </c>
      <c r="B30" s="26"/>
      <c r="C30" s="26"/>
      <c r="D30" s="26"/>
      <c r="E30" s="26"/>
      <c r="F30" s="26"/>
      <c r="G30" s="18"/>
      <c r="H30" s="18"/>
      <c r="I30" s="18"/>
      <c r="J30" s="18"/>
      <c r="K30" s="18"/>
    </row>
    <row r="31" spans="1:11" ht="14.1" customHeight="1">
      <c r="A31" s="34" t="s">
        <v>38</v>
      </c>
      <c r="B31" s="40"/>
      <c r="C31" s="40"/>
      <c r="D31" s="40"/>
      <c r="E31" s="40"/>
      <c r="F31" s="40"/>
      <c r="G31" s="18"/>
      <c r="H31" s="18"/>
      <c r="I31" s="18"/>
      <c r="J31" s="18"/>
      <c r="K31" s="18"/>
    </row>
    <row r="32" spans="1:11">
      <c r="A32" s="49" t="s">
        <v>40</v>
      </c>
      <c r="B32" s="40"/>
      <c r="C32" s="40"/>
      <c r="D32" s="40"/>
      <c r="E32" s="40"/>
      <c r="F32" s="40"/>
      <c r="G32" s="50"/>
      <c r="H32" s="50"/>
      <c r="I32" s="48"/>
      <c r="J32" s="48"/>
      <c r="K32" s="48"/>
    </row>
    <row r="33" spans="1:11" s="26" customFormat="1" ht="13.5" customHeight="1">
      <c r="A33" s="268" t="s">
        <v>41</v>
      </c>
      <c r="B33" s="268"/>
      <c r="C33" s="268"/>
      <c r="D33" s="268"/>
      <c r="E33" s="268"/>
      <c r="F33" s="268"/>
      <c r="G33" s="268"/>
      <c r="H33" s="268"/>
      <c r="I33" s="268"/>
      <c r="J33" s="48"/>
      <c r="K33" s="48"/>
    </row>
    <row r="34" spans="1:11" ht="12.95" customHeight="1">
      <c r="A34" s="30"/>
      <c r="B34" s="30"/>
      <c r="C34" s="30"/>
      <c r="D34" s="30"/>
      <c r="E34" s="30"/>
      <c r="F34" s="30"/>
      <c r="G34" s="48"/>
      <c r="H34" s="48"/>
      <c r="I34" s="48"/>
      <c r="J34" s="48"/>
      <c r="K34" s="48"/>
    </row>
    <row r="35" spans="1:11" ht="20.25" customHeight="1">
      <c r="A35" s="30"/>
      <c r="B35" s="30"/>
      <c r="C35" s="30"/>
      <c r="D35" s="30"/>
      <c r="E35" s="30"/>
      <c r="F35" s="30"/>
      <c r="G35" s="29"/>
      <c r="H35" s="29"/>
      <c r="I35" s="29"/>
      <c r="J35" s="29"/>
      <c r="K35" s="29"/>
    </row>
    <row r="36" spans="1:11">
      <c r="A36" s="29"/>
      <c r="B36" s="30"/>
      <c r="C36" s="30"/>
      <c r="D36" s="30"/>
      <c r="E36" s="30"/>
      <c r="F36" s="30"/>
      <c r="G36" s="29"/>
      <c r="H36" s="29"/>
      <c r="I36" s="29"/>
      <c r="J36" s="29"/>
      <c r="K36" s="29"/>
    </row>
    <row r="37" spans="1:11">
      <c r="A37" s="30"/>
      <c r="B37" s="30"/>
      <c r="C37" s="30"/>
      <c r="D37" s="30"/>
      <c r="E37" s="30"/>
      <c r="F37" s="30"/>
      <c r="G37" s="29"/>
      <c r="H37" s="29"/>
      <c r="I37" s="29"/>
      <c r="J37" s="29"/>
      <c r="K37" s="29"/>
    </row>
    <row r="38" spans="1:1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</row>
  </sheetData>
  <mergeCells count="81">
    <mergeCell ref="A23:B23"/>
    <mergeCell ref="J16:K16"/>
    <mergeCell ref="J15:K15"/>
    <mergeCell ref="C23:D23"/>
    <mergeCell ref="J17:K17"/>
    <mergeCell ref="C22:D22"/>
    <mergeCell ref="B18:C18"/>
    <mergeCell ref="D18:E18"/>
    <mergeCell ref="A22:B22"/>
    <mergeCell ref="E23:H23"/>
    <mergeCell ref="J12:K12"/>
    <mergeCell ref="J13:K13"/>
    <mergeCell ref="J14:K14"/>
    <mergeCell ref="E22:H22"/>
    <mergeCell ref="D13:E13"/>
    <mergeCell ref="D14:E14"/>
    <mergeCell ref="H14:I14"/>
    <mergeCell ref="F15:G15"/>
    <mergeCell ref="H15:I15"/>
    <mergeCell ref="F16:G16"/>
    <mergeCell ref="H16:I16"/>
    <mergeCell ref="F14:G14"/>
    <mergeCell ref="D15:E15"/>
    <mergeCell ref="F12:G12"/>
    <mergeCell ref="H12:I12"/>
    <mergeCell ref="F13:G13"/>
    <mergeCell ref="E25:H25"/>
    <mergeCell ref="E26:H26"/>
    <mergeCell ref="F17:G17"/>
    <mergeCell ref="H17:I17"/>
    <mergeCell ref="E28:H28"/>
    <mergeCell ref="E27:H27"/>
    <mergeCell ref="C28:D28"/>
    <mergeCell ref="C25:D25"/>
    <mergeCell ref="C27:D27"/>
    <mergeCell ref="A27:B27"/>
    <mergeCell ref="A25:B25"/>
    <mergeCell ref="A26:B26"/>
    <mergeCell ref="A1:C1"/>
    <mergeCell ref="A2:F2"/>
    <mergeCell ref="G2:J2"/>
    <mergeCell ref="J11:K11"/>
    <mergeCell ref="C3:D3"/>
    <mergeCell ref="J8:K8"/>
    <mergeCell ref="J9:K9"/>
    <mergeCell ref="J10:K10"/>
    <mergeCell ref="J5:K5"/>
    <mergeCell ref="J6:K6"/>
    <mergeCell ref="J7:K7"/>
    <mergeCell ref="G3:I3"/>
    <mergeCell ref="F8:G8"/>
    <mergeCell ref="H8:I8"/>
    <mergeCell ref="F9:G9"/>
    <mergeCell ref="H9:I9"/>
    <mergeCell ref="D5:E5"/>
    <mergeCell ref="D6:E6"/>
    <mergeCell ref="D7:E7"/>
    <mergeCell ref="D8:E8"/>
    <mergeCell ref="D9:E9"/>
    <mergeCell ref="F5:G5"/>
    <mergeCell ref="H5:I5"/>
    <mergeCell ref="F6:G6"/>
    <mergeCell ref="H6:I6"/>
    <mergeCell ref="F7:G7"/>
    <mergeCell ref="H7:I7"/>
    <mergeCell ref="A24:B24"/>
    <mergeCell ref="C24:D24"/>
    <mergeCell ref="E24:H24"/>
    <mergeCell ref="A33:I33"/>
    <mergeCell ref="F10:G10"/>
    <mergeCell ref="H10:I10"/>
    <mergeCell ref="D16:E16"/>
    <mergeCell ref="D17:E17"/>
    <mergeCell ref="D10:E10"/>
    <mergeCell ref="D11:E11"/>
    <mergeCell ref="D12:E12"/>
    <mergeCell ref="F11:G11"/>
    <mergeCell ref="H11:I11"/>
    <mergeCell ref="H13:I13"/>
    <mergeCell ref="A28:B28"/>
    <mergeCell ref="C26:D26"/>
  </mergeCells>
  <phoneticPr fontId="1"/>
  <pageMargins left="0.86614173228346458" right="0.39370078740157483" top="0.78740157480314965" bottom="0.39370078740157483" header="0.31496062992125984" footer="0.31496062992125984"/>
  <pageSetup paperSize="9" scale="9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A4F6950-B6FB-4952-A8B3-6A4EC5A3FC4E}">
          <x14:formula1>
            <xm:f>リスト!$B$3:$B$5</xm:f>
          </x14:formula1>
          <xm:sqref>C6:C17</xm:sqref>
        </x14:dataValidation>
        <x14:dataValidation type="list" allowBlank="1" showInputMessage="1" showErrorMessage="1" xr:uid="{9E7A9A44-5978-4A30-9FCC-9C6027E55FFF}">
          <x14:formula1>
            <xm:f>リスト!$D$3:$D$7</xm:f>
          </x14:formula1>
          <xm:sqref>B6:B17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BEAE-9736-40D8-8C42-44877229D932}">
  <sheetPr>
    <tabColor rgb="FFFFFF00"/>
    <pageSetUpPr fitToPage="1"/>
  </sheetPr>
  <dimension ref="A1:O27"/>
  <sheetViews>
    <sheetView showZeros="0" zoomScale="90" zoomScaleNormal="90" zoomScaleSheetLayoutView="70" workbookViewId="0">
      <selection activeCell="D10" sqref="D10"/>
    </sheetView>
  </sheetViews>
  <sheetFormatPr defaultColWidth="9" defaultRowHeight="17.25"/>
  <cols>
    <col min="1" max="1" width="8" style="1" customWidth="1"/>
    <col min="2" max="6" width="14.625" style="1" customWidth="1"/>
    <col min="7" max="7" width="14.875" style="1" customWidth="1"/>
    <col min="8" max="10" width="14.625" style="1" customWidth="1"/>
    <col min="11" max="11" width="13.125" style="1" customWidth="1"/>
    <col min="12" max="12" width="20.5" style="1" customWidth="1"/>
    <col min="13" max="13" width="5.25" style="1" customWidth="1"/>
    <col min="14" max="16384" width="9" style="1"/>
  </cols>
  <sheetData>
    <row r="1" spans="1:15">
      <c r="A1" s="1" t="s">
        <v>10</v>
      </c>
    </row>
    <row r="2" spans="1:15" ht="9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ht="15.95" customHeight="1">
      <c r="A3" s="1" t="s">
        <v>22</v>
      </c>
    </row>
    <row r="4" spans="1:15" ht="2.25" customHeight="1"/>
    <row r="5" spans="1:15" ht="20.100000000000001" customHeight="1" thickBot="1">
      <c r="C5" s="52"/>
      <c r="D5" s="1" t="s">
        <v>33</v>
      </c>
      <c r="E5" s="1" t="s">
        <v>50</v>
      </c>
      <c r="G5" s="302" t="s">
        <v>19</v>
      </c>
      <c r="H5" s="302"/>
      <c r="O5" s="2"/>
    </row>
    <row r="6" spans="1:15" ht="6.75" customHeight="1" thickTop="1">
      <c r="C6" s="44"/>
    </row>
    <row r="7" spans="1:15" ht="24.75" customHeight="1">
      <c r="A7" s="293"/>
      <c r="B7" s="303"/>
      <c r="C7" s="294"/>
      <c r="D7" s="206" t="s">
        <v>2</v>
      </c>
      <c r="E7" s="206" t="s">
        <v>3</v>
      </c>
      <c r="F7" s="206" t="s">
        <v>4</v>
      </c>
      <c r="G7" s="206" t="s">
        <v>5</v>
      </c>
      <c r="H7" s="206" t="s">
        <v>6</v>
      </c>
      <c r="I7" s="206" t="s">
        <v>7</v>
      </c>
      <c r="J7" s="206" t="s">
        <v>18</v>
      </c>
      <c r="K7" s="116" t="s">
        <v>24</v>
      </c>
      <c r="L7" s="2"/>
    </row>
    <row r="8" spans="1:15" ht="54" customHeight="1">
      <c r="A8" s="292" t="s">
        <v>15</v>
      </c>
      <c r="B8" s="293" t="s">
        <v>58</v>
      </c>
      <c r="C8" s="294"/>
      <c r="D8" s="218">
        <f>'補助簿(2)'!E19</f>
        <v>0</v>
      </c>
      <c r="E8" s="218">
        <f>'補助簿(2)'!G19</f>
        <v>0</v>
      </c>
      <c r="F8" s="218">
        <f>'補助簿(2)'!I19</f>
        <v>0</v>
      </c>
      <c r="G8" s="218">
        <f>'補助簿(2)'!K19</f>
        <v>0</v>
      </c>
      <c r="H8" s="218">
        <f>'補助簿(2)'!M19</f>
        <v>0</v>
      </c>
      <c r="I8" s="218">
        <f>'補助簿(2)'!O19</f>
        <v>0</v>
      </c>
      <c r="J8" s="137"/>
      <c r="K8" s="295"/>
    </row>
    <row r="9" spans="1:15" ht="54" customHeight="1">
      <c r="A9" s="292"/>
      <c r="B9" s="293" t="s">
        <v>59</v>
      </c>
      <c r="C9" s="294"/>
      <c r="D9" s="133">
        <f>高騰率算定!D19</f>
        <v>1.08725677830941</v>
      </c>
      <c r="E9" s="133">
        <f>高騰率算定!D19</f>
        <v>1.08725677830941</v>
      </c>
      <c r="F9" s="133">
        <f>高騰率算定!D19</f>
        <v>1.08725677830941</v>
      </c>
      <c r="G9" s="133">
        <f>高騰率算定!D19</f>
        <v>1.08725677830941</v>
      </c>
      <c r="H9" s="133">
        <f>高騰率算定!D19</f>
        <v>1.08725677830941</v>
      </c>
      <c r="I9" s="133">
        <f>高騰率算定!D19</f>
        <v>1.08725677830941</v>
      </c>
      <c r="J9" s="137"/>
      <c r="K9" s="296"/>
    </row>
    <row r="10" spans="1:15" ht="54" customHeight="1">
      <c r="A10" s="292"/>
      <c r="B10" s="293" t="s">
        <v>60</v>
      </c>
      <c r="C10" s="294"/>
      <c r="D10" s="218">
        <f>'補助簿(2)'!F19</f>
        <v>0</v>
      </c>
      <c r="E10" s="218">
        <f>'補助簿(2)'!H19</f>
        <v>0</v>
      </c>
      <c r="F10" s="218">
        <f>'補助簿(2)'!J19</f>
        <v>0</v>
      </c>
      <c r="G10" s="218">
        <f>'補助簿(2)'!L19</f>
        <v>0</v>
      </c>
      <c r="H10" s="218">
        <f>'補助簿(2)'!N19</f>
        <v>0</v>
      </c>
      <c r="I10" s="218">
        <f>'補助簿(2)'!P19</f>
        <v>0</v>
      </c>
      <c r="J10" s="219"/>
      <c r="K10" s="296"/>
    </row>
    <row r="11" spans="1:15" ht="54" customHeight="1">
      <c r="A11" s="292"/>
      <c r="B11" s="293" t="s">
        <v>61</v>
      </c>
      <c r="C11" s="294"/>
      <c r="D11" s="133">
        <f>高騰率算定!D23</f>
        <v>1.17170462387854</v>
      </c>
      <c r="E11" s="133">
        <f>高騰率算定!D23</f>
        <v>1.17170462387854</v>
      </c>
      <c r="F11" s="133">
        <f>高騰率算定!D23</f>
        <v>1.17170462387854</v>
      </c>
      <c r="G11" s="133">
        <f>高騰率算定!D23</f>
        <v>1.17170462387854</v>
      </c>
      <c r="H11" s="133">
        <f>高騰率算定!D23</f>
        <v>1.17170462387854</v>
      </c>
      <c r="I11" s="133">
        <f>高騰率算定!D23</f>
        <v>1.17170462387854</v>
      </c>
      <c r="J11" s="137"/>
      <c r="K11" s="296"/>
    </row>
    <row r="12" spans="1:15" ht="54" customHeight="1">
      <c r="A12" s="292"/>
      <c r="B12" s="298" t="s">
        <v>62</v>
      </c>
      <c r="C12" s="299"/>
      <c r="D12" s="215">
        <f>D8+D10</f>
        <v>0</v>
      </c>
      <c r="E12" s="215">
        <f t="shared" ref="E12:G12" si="0">E8+E10</f>
        <v>0</v>
      </c>
      <c r="F12" s="215">
        <f t="shared" si="0"/>
        <v>0</v>
      </c>
      <c r="G12" s="215">
        <f t="shared" si="0"/>
        <v>0</v>
      </c>
      <c r="H12" s="215">
        <f>H8+H10</f>
        <v>0</v>
      </c>
      <c r="I12" s="215">
        <f>I8+I10</f>
        <v>0</v>
      </c>
      <c r="J12" s="216">
        <f>SUM(D12:I12)</f>
        <v>0</v>
      </c>
      <c r="K12" s="296"/>
    </row>
    <row r="13" spans="1:15" ht="54" customHeight="1">
      <c r="A13" s="292"/>
      <c r="B13" s="300" t="s">
        <v>119</v>
      </c>
      <c r="C13" s="301"/>
      <c r="D13" s="217">
        <f>ROUNDDOWN((D8/D9),0)</f>
        <v>0</v>
      </c>
      <c r="E13" s="217">
        <f t="shared" ref="E13:I13" si="1">ROUNDDOWN((E8/E9),0)</f>
        <v>0</v>
      </c>
      <c r="F13" s="217">
        <f t="shared" si="1"/>
        <v>0</v>
      </c>
      <c r="G13" s="217">
        <f t="shared" si="1"/>
        <v>0</v>
      </c>
      <c r="H13" s="217">
        <f t="shared" si="1"/>
        <v>0</v>
      </c>
      <c r="I13" s="217">
        <f t="shared" si="1"/>
        <v>0</v>
      </c>
      <c r="J13" s="216">
        <f t="shared" ref="J13:J14" si="2">SUM(D13:I13)</f>
        <v>0</v>
      </c>
      <c r="K13" s="296"/>
    </row>
    <row r="14" spans="1:15" ht="54" customHeight="1">
      <c r="A14" s="292"/>
      <c r="B14" s="300" t="s">
        <v>120</v>
      </c>
      <c r="C14" s="301"/>
      <c r="D14" s="217">
        <f>ROUNDDOWN((D10/D11),0)</f>
        <v>0</v>
      </c>
      <c r="E14" s="217">
        <f t="shared" ref="E14:I14" si="3">ROUNDDOWN((E10/E11),0)</f>
        <v>0</v>
      </c>
      <c r="F14" s="217">
        <f t="shared" si="3"/>
        <v>0</v>
      </c>
      <c r="G14" s="217">
        <f t="shared" si="3"/>
        <v>0</v>
      </c>
      <c r="H14" s="217">
        <f t="shared" si="3"/>
        <v>0</v>
      </c>
      <c r="I14" s="217">
        <f t="shared" si="3"/>
        <v>0</v>
      </c>
      <c r="J14" s="216">
        <f t="shared" si="2"/>
        <v>0</v>
      </c>
      <c r="K14" s="296"/>
    </row>
    <row r="15" spans="1:15" ht="54" customHeight="1">
      <c r="A15" s="292"/>
      <c r="B15" s="298" t="s">
        <v>63</v>
      </c>
      <c r="C15" s="299"/>
      <c r="D15" s="217">
        <f>D13+D14</f>
        <v>0</v>
      </c>
      <c r="E15" s="217">
        <f t="shared" ref="E15:I15" si="4">E13+E14</f>
        <v>0</v>
      </c>
      <c r="F15" s="217">
        <f t="shared" si="4"/>
        <v>0</v>
      </c>
      <c r="G15" s="217">
        <f t="shared" si="4"/>
        <v>0</v>
      </c>
      <c r="H15" s="217">
        <f t="shared" si="4"/>
        <v>0</v>
      </c>
      <c r="I15" s="217">
        <f t="shared" si="4"/>
        <v>0</v>
      </c>
      <c r="J15" s="216">
        <f>SUM(D15:I15)</f>
        <v>0</v>
      </c>
      <c r="K15" s="297"/>
    </row>
    <row r="16" spans="1:15" s="39" customFormat="1" ht="24.95" customHeight="1" thickBot="1">
      <c r="A16" s="39" t="s">
        <v>90</v>
      </c>
      <c r="D16" s="134">
        <f>INT(J12)</f>
        <v>0</v>
      </c>
      <c r="E16" s="39" t="s">
        <v>11</v>
      </c>
      <c r="F16" s="39" t="s">
        <v>114</v>
      </c>
      <c r="H16" s="132">
        <v>0</v>
      </c>
      <c r="I16" s="46" t="s">
        <v>89</v>
      </c>
      <c r="J16" s="290" t="s">
        <v>30</v>
      </c>
      <c r="K16" s="290"/>
      <c r="L16" s="46"/>
    </row>
    <row r="17" spans="1:15" s="39" customFormat="1" ht="24.95" customHeight="1" thickTop="1" thickBot="1">
      <c r="A17" s="127" t="s">
        <v>121</v>
      </c>
      <c r="B17" s="46"/>
      <c r="D17" s="135">
        <f>INT(J15)</f>
        <v>0</v>
      </c>
      <c r="E17" s="46" t="s">
        <v>64</v>
      </c>
      <c r="F17" s="205" t="s">
        <v>122</v>
      </c>
      <c r="H17" s="129">
        <f>INT((D16-D17)*H16%)</f>
        <v>0</v>
      </c>
      <c r="I17" s="46" t="s">
        <v>11</v>
      </c>
      <c r="J17" s="290" t="s">
        <v>123</v>
      </c>
      <c r="K17" s="290"/>
      <c r="L17" s="136">
        <f>D16-D17-H17-H18</f>
        <v>0</v>
      </c>
      <c r="M17" s="46" t="s">
        <v>11</v>
      </c>
      <c r="O17" s="46"/>
    </row>
    <row r="18" spans="1:15" s="39" customFormat="1" ht="24.95" customHeight="1" thickTop="1" thickBot="1">
      <c r="D18" s="72"/>
      <c r="E18" s="46"/>
      <c r="F18" s="290" t="s">
        <v>115</v>
      </c>
      <c r="G18" s="290"/>
      <c r="H18" s="128">
        <v>0</v>
      </c>
      <c r="I18" s="46" t="s">
        <v>11</v>
      </c>
      <c r="J18" s="39" t="s">
        <v>116</v>
      </c>
      <c r="L18" s="136">
        <f>ROUNDDOWN(L17*2/3,-3)</f>
        <v>0</v>
      </c>
      <c r="M18" s="46" t="s">
        <v>11</v>
      </c>
    </row>
    <row r="19" spans="1:15" ht="20.100000000000001" customHeight="1" thickTop="1">
      <c r="A19" s="1" t="s">
        <v>46</v>
      </c>
      <c r="D19" s="47"/>
      <c r="E19" s="3"/>
      <c r="F19" s="207"/>
      <c r="G19" s="207"/>
      <c r="H19" s="47"/>
      <c r="I19" s="3"/>
      <c r="J19" s="46" t="s">
        <v>117</v>
      </c>
      <c r="L19" s="47"/>
      <c r="M19" s="3"/>
    </row>
    <row r="20" spans="1:15" ht="17.25" customHeight="1">
      <c r="D20" s="39"/>
      <c r="F20" s="207"/>
      <c r="G20" s="207"/>
      <c r="H20" s="47"/>
      <c r="I20" s="3"/>
      <c r="J20" s="46" t="s">
        <v>118</v>
      </c>
      <c r="L20" s="47"/>
      <c r="M20" s="3"/>
    </row>
    <row r="21" spans="1:15">
      <c r="D21" s="24"/>
      <c r="F21" s="113"/>
      <c r="G21" s="113"/>
      <c r="H21" s="47"/>
      <c r="I21" s="3"/>
      <c r="J21" s="46"/>
      <c r="L21" s="47"/>
      <c r="M21" s="3"/>
    </row>
    <row r="23" spans="1:15">
      <c r="A23" s="3"/>
    </row>
    <row r="24" spans="1:15" ht="17.25" customHeight="1">
      <c r="A24" s="291"/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</row>
    <row r="25" spans="1:15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</row>
    <row r="27" spans="1:15">
      <c r="A27" s="28"/>
    </row>
  </sheetData>
  <mergeCells count="16">
    <mergeCell ref="G5:H5"/>
    <mergeCell ref="A7:C7"/>
    <mergeCell ref="B14:C14"/>
    <mergeCell ref="B15:C15"/>
    <mergeCell ref="J16:K16"/>
    <mergeCell ref="J17:K17"/>
    <mergeCell ref="F18:G18"/>
    <mergeCell ref="A24:M25"/>
    <mergeCell ref="A8:A15"/>
    <mergeCell ref="B8:C8"/>
    <mergeCell ref="K8:K15"/>
    <mergeCell ref="B9:C9"/>
    <mergeCell ref="B10:C10"/>
    <mergeCell ref="B11:C11"/>
    <mergeCell ref="B12:C12"/>
    <mergeCell ref="B13:C13"/>
  </mergeCells>
  <phoneticPr fontId="1"/>
  <printOptions horizontalCentered="1"/>
  <pageMargins left="0.51181102362204722" right="0.51181102362204722" top="0.98425196850393704" bottom="0.74803149606299213" header="0.31496062992125984" footer="0.31496062992125984"/>
  <pageSetup paperSize="9" scale="77" orientation="landscape" r:id="rId1"/>
  <rowBreaks count="1" manualBreakCount="1">
    <brk id="25" max="12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D6A75F-60BA-4904-A7DA-CF38671FA4D8}">
          <x14:formula1>
            <xm:f>リスト!$D$3:$D$7</xm:f>
          </x14:formula1>
          <xm:sqref>G5:H5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C000"/>
    <pageSetUpPr fitToPage="1"/>
  </sheetPr>
  <dimension ref="A1:V59"/>
  <sheetViews>
    <sheetView showZeros="0" zoomScaleNormal="100" zoomScaleSheetLayoutView="85" workbookViewId="0">
      <selection activeCell="N19" sqref="N19"/>
    </sheetView>
  </sheetViews>
  <sheetFormatPr defaultColWidth="9" defaultRowHeight="13.5"/>
  <cols>
    <col min="1" max="1" width="6.375" style="23" customWidth="1"/>
    <col min="2" max="2" width="10.5" style="169" customWidth="1"/>
    <col min="3" max="3" width="11.25" style="169" customWidth="1"/>
    <col min="4" max="4" width="15.125" style="23" customWidth="1"/>
    <col min="5" max="16" width="12.625" style="23" customWidth="1"/>
    <col min="17" max="17" width="18.875" style="23" customWidth="1"/>
    <col min="18" max="19" width="9" style="23"/>
    <col min="20" max="20" width="6" style="23" customWidth="1"/>
    <col min="21" max="16384" width="9" style="23"/>
  </cols>
  <sheetData>
    <row r="1" spans="1:22" ht="15.95" customHeight="1">
      <c r="A1" s="12" t="s">
        <v>39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2" ht="17.25">
      <c r="A2" s="112"/>
      <c r="B2" s="170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13">
        <f>事業計画書!C3</f>
        <v>0</v>
      </c>
      <c r="P2" s="12" t="s">
        <v>33</v>
      </c>
      <c r="R2" s="12"/>
      <c r="S2" s="12"/>
      <c r="T2" s="12"/>
      <c r="U2" s="12"/>
      <c r="V2" s="12"/>
    </row>
    <row r="3" spans="1:22" ht="15.95" customHeight="1">
      <c r="A3" s="112" t="s">
        <v>92</v>
      </c>
      <c r="B3" s="170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s="168" customFormat="1" ht="36.6" customHeight="1">
      <c r="A4" s="313" t="s">
        <v>21</v>
      </c>
      <c r="B4" s="315" t="s">
        <v>23</v>
      </c>
      <c r="C4" s="317" t="s">
        <v>13</v>
      </c>
      <c r="D4" s="319" t="s">
        <v>1</v>
      </c>
      <c r="E4" s="321" t="s">
        <v>2</v>
      </c>
      <c r="F4" s="322"/>
      <c r="G4" s="311" t="s">
        <v>3</v>
      </c>
      <c r="H4" s="312"/>
      <c r="I4" s="322" t="s">
        <v>4</v>
      </c>
      <c r="J4" s="322"/>
      <c r="K4" s="311" t="s">
        <v>5</v>
      </c>
      <c r="L4" s="312"/>
      <c r="M4" s="322" t="s">
        <v>6</v>
      </c>
      <c r="N4" s="322"/>
      <c r="O4" s="311" t="s">
        <v>7</v>
      </c>
      <c r="P4" s="312"/>
      <c r="Q4" s="166"/>
      <c r="R4" s="167"/>
      <c r="S4" s="167"/>
      <c r="T4" s="167"/>
      <c r="U4" s="167"/>
      <c r="V4" s="167"/>
    </row>
    <row r="5" spans="1:22" s="168" customFormat="1" ht="36.6" customHeight="1" thickBot="1">
      <c r="A5" s="314"/>
      <c r="B5" s="316"/>
      <c r="C5" s="318"/>
      <c r="D5" s="320"/>
      <c r="E5" s="138" t="s">
        <v>87</v>
      </c>
      <c r="F5" s="141" t="s">
        <v>91</v>
      </c>
      <c r="G5" s="146" t="s">
        <v>87</v>
      </c>
      <c r="H5" s="147" t="s">
        <v>91</v>
      </c>
      <c r="I5" s="144" t="s">
        <v>87</v>
      </c>
      <c r="J5" s="141" t="s">
        <v>91</v>
      </c>
      <c r="K5" s="146" t="s">
        <v>87</v>
      </c>
      <c r="L5" s="147" t="s">
        <v>91</v>
      </c>
      <c r="M5" s="144" t="s">
        <v>87</v>
      </c>
      <c r="N5" s="141" t="s">
        <v>91</v>
      </c>
      <c r="O5" s="146" t="s">
        <v>87</v>
      </c>
      <c r="P5" s="147" t="s">
        <v>91</v>
      </c>
      <c r="Q5" s="166"/>
      <c r="R5" s="167"/>
      <c r="S5" s="167"/>
      <c r="T5" s="167"/>
      <c r="U5" s="167"/>
      <c r="V5" s="167"/>
    </row>
    <row r="6" spans="1:22" ht="27.95" customHeight="1" thickTop="1">
      <c r="A6" s="118">
        <v>1</v>
      </c>
      <c r="B6" s="171" t="s">
        <v>19</v>
      </c>
      <c r="C6" s="172" t="s">
        <v>15</v>
      </c>
      <c r="D6" s="208"/>
      <c r="E6" s="139">
        <f>'基本料金、使用料金'!I10</f>
        <v>0</v>
      </c>
      <c r="F6" s="142">
        <f>'基本料金、使用料金'!J10</f>
        <v>0</v>
      </c>
      <c r="G6" s="148">
        <f>'基本料金、使用料金'!I11</f>
        <v>0</v>
      </c>
      <c r="H6" s="149">
        <f>'基本料金、使用料金'!J11</f>
        <v>0</v>
      </c>
      <c r="I6" s="148">
        <f>'基本料金、使用料金'!I12</f>
        <v>0</v>
      </c>
      <c r="J6" s="149">
        <f>'基本料金、使用料金'!J12</f>
        <v>0</v>
      </c>
      <c r="K6" s="148">
        <f>'基本料金、使用料金'!I13</f>
        <v>0</v>
      </c>
      <c r="L6" s="149">
        <f>'基本料金、使用料金'!J13</f>
        <v>0</v>
      </c>
      <c r="M6" s="148">
        <f>'基本料金、使用料金'!I14</f>
        <v>0</v>
      </c>
      <c r="N6" s="149">
        <f>'基本料金、使用料金'!J14</f>
        <v>0</v>
      </c>
      <c r="O6" s="148">
        <f>'基本料金、使用料金'!I15</f>
        <v>0</v>
      </c>
      <c r="P6" s="149">
        <f>'基本料金、使用料金'!J15</f>
        <v>0</v>
      </c>
      <c r="Q6" s="12"/>
      <c r="R6" s="12"/>
      <c r="S6" s="12"/>
      <c r="T6" s="12"/>
      <c r="U6" s="12"/>
      <c r="V6" s="12"/>
    </row>
    <row r="7" spans="1:22" ht="27.95" customHeight="1">
      <c r="A7" s="118">
        <v>2</v>
      </c>
      <c r="B7" s="171" t="s">
        <v>19</v>
      </c>
      <c r="C7" s="172" t="s">
        <v>15</v>
      </c>
      <c r="D7" s="209"/>
      <c r="E7" s="140">
        <f>'基本料金、使用料金'!I27</f>
        <v>0</v>
      </c>
      <c r="F7" s="143">
        <f>'基本料金、使用料金'!J27</f>
        <v>0</v>
      </c>
      <c r="G7" s="150">
        <f>'基本料金、使用料金'!I28</f>
        <v>0</v>
      </c>
      <c r="H7" s="151">
        <f>'基本料金、使用料金'!J28</f>
        <v>0</v>
      </c>
      <c r="I7" s="145">
        <f>'基本料金、使用料金'!I29</f>
        <v>0</v>
      </c>
      <c r="J7" s="143">
        <f>'基本料金、使用料金'!J29</f>
        <v>0</v>
      </c>
      <c r="K7" s="150">
        <f>'基本料金、使用料金'!I30</f>
        <v>0</v>
      </c>
      <c r="L7" s="151">
        <f>'基本料金、使用料金'!J30</f>
        <v>0</v>
      </c>
      <c r="M7" s="145">
        <f>'基本料金、使用料金'!I31</f>
        <v>0</v>
      </c>
      <c r="N7" s="143">
        <f>'基本料金、使用料金'!J31</f>
        <v>0</v>
      </c>
      <c r="O7" s="150">
        <f>'基本料金、使用料金'!I32</f>
        <v>0</v>
      </c>
      <c r="P7" s="151">
        <f>'基本料金、使用料金'!J32</f>
        <v>0</v>
      </c>
      <c r="Q7" s="12"/>
      <c r="R7" s="12"/>
      <c r="S7" s="12"/>
      <c r="T7" s="12"/>
      <c r="U7" s="12"/>
      <c r="V7" s="12"/>
    </row>
    <row r="8" spans="1:22" ht="27.95" customHeight="1">
      <c r="A8" s="118">
        <v>3</v>
      </c>
      <c r="B8" s="171" t="s">
        <v>19</v>
      </c>
      <c r="C8" s="172" t="s">
        <v>15</v>
      </c>
      <c r="D8" s="209"/>
      <c r="E8" s="140">
        <f>'基本料金、使用料金'!I44</f>
        <v>0</v>
      </c>
      <c r="F8" s="143">
        <f>'基本料金、使用料金'!J44</f>
        <v>0</v>
      </c>
      <c r="G8" s="150">
        <f>'基本料金、使用料金'!I45</f>
        <v>0</v>
      </c>
      <c r="H8" s="151">
        <f>'基本料金、使用料金'!J45</f>
        <v>0</v>
      </c>
      <c r="I8" s="145">
        <f>'基本料金、使用料金'!I46</f>
        <v>0</v>
      </c>
      <c r="J8" s="143">
        <f>'基本料金、使用料金'!J46</f>
        <v>0</v>
      </c>
      <c r="K8" s="150">
        <f>'基本料金、使用料金'!I47</f>
        <v>0</v>
      </c>
      <c r="L8" s="151">
        <f>'基本料金、使用料金'!J47</f>
        <v>0</v>
      </c>
      <c r="M8" s="145">
        <f>'基本料金、使用料金'!I48</f>
        <v>0</v>
      </c>
      <c r="N8" s="143">
        <f>'基本料金、使用料金'!J48</f>
        <v>0</v>
      </c>
      <c r="O8" s="150">
        <f>'基本料金、使用料金'!I49</f>
        <v>0</v>
      </c>
      <c r="P8" s="151">
        <f>'基本料金、使用料金'!J49</f>
        <v>0</v>
      </c>
      <c r="Q8" s="12"/>
      <c r="R8" s="12"/>
      <c r="S8" s="12"/>
      <c r="T8" s="12"/>
      <c r="U8" s="12"/>
      <c r="V8" s="12"/>
    </row>
    <row r="9" spans="1:22" ht="27.95" customHeight="1">
      <c r="A9" s="13"/>
      <c r="B9" s="173"/>
      <c r="C9" s="174"/>
      <c r="D9" s="63"/>
      <c r="E9" s="140"/>
      <c r="F9" s="143"/>
      <c r="G9" s="150"/>
      <c r="H9" s="151"/>
      <c r="I9" s="145"/>
      <c r="J9" s="143"/>
      <c r="K9" s="150"/>
      <c r="L9" s="151"/>
      <c r="M9" s="145"/>
      <c r="N9" s="143"/>
      <c r="O9" s="150"/>
      <c r="P9" s="211"/>
      <c r="Q9" s="12"/>
      <c r="R9" s="12"/>
      <c r="S9" s="12"/>
      <c r="T9" s="12"/>
      <c r="U9" s="12"/>
      <c r="V9" s="12"/>
    </row>
    <row r="10" spans="1:22" ht="27.95" customHeight="1">
      <c r="A10" s="13"/>
      <c r="B10" s="173"/>
      <c r="C10" s="174"/>
      <c r="D10" s="63"/>
      <c r="E10" s="140"/>
      <c r="F10" s="143"/>
      <c r="G10" s="150"/>
      <c r="H10" s="151"/>
      <c r="I10" s="145"/>
      <c r="J10" s="143"/>
      <c r="K10" s="150"/>
      <c r="L10" s="151"/>
      <c r="M10" s="145"/>
      <c r="N10" s="143"/>
      <c r="O10" s="150"/>
      <c r="P10" s="211"/>
      <c r="Q10" s="12"/>
      <c r="R10" s="12"/>
      <c r="S10" s="12"/>
      <c r="T10" s="12"/>
      <c r="U10" s="12"/>
      <c r="V10" s="12"/>
    </row>
    <row r="11" spans="1:22" ht="27.95" customHeight="1">
      <c r="A11" s="13"/>
      <c r="B11" s="173"/>
      <c r="C11" s="174"/>
      <c r="D11" s="63"/>
      <c r="E11" s="140"/>
      <c r="F11" s="143"/>
      <c r="G11" s="150"/>
      <c r="H11" s="151"/>
      <c r="I11" s="145"/>
      <c r="J11" s="143"/>
      <c r="K11" s="150"/>
      <c r="L11" s="151"/>
      <c r="M11" s="145"/>
      <c r="N11" s="143"/>
      <c r="O11" s="150"/>
      <c r="P11" s="211"/>
      <c r="Q11" s="12"/>
      <c r="R11" s="12"/>
      <c r="S11" s="12"/>
      <c r="T11" s="12"/>
      <c r="U11" s="12"/>
      <c r="V11" s="12"/>
    </row>
    <row r="12" spans="1:22" ht="27.95" customHeight="1">
      <c r="A12" s="13"/>
      <c r="B12" s="173"/>
      <c r="C12" s="174"/>
      <c r="D12" s="63"/>
      <c r="E12" s="140"/>
      <c r="F12" s="143"/>
      <c r="G12" s="150"/>
      <c r="H12" s="151"/>
      <c r="I12" s="145"/>
      <c r="J12" s="143"/>
      <c r="K12" s="150"/>
      <c r="L12" s="151"/>
      <c r="M12" s="145"/>
      <c r="N12" s="143"/>
      <c r="O12" s="150"/>
      <c r="P12" s="211"/>
      <c r="Q12" s="12"/>
      <c r="R12" s="12"/>
      <c r="S12" s="12"/>
      <c r="T12" s="12"/>
      <c r="U12" s="12"/>
      <c r="V12" s="12"/>
    </row>
    <row r="13" spans="1:22" ht="27.95" customHeight="1">
      <c r="A13" s="13"/>
      <c r="B13" s="173"/>
      <c r="C13" s="174"/>
      <c r="D13" s="63"/>
      <c r="E13" s="140"/>
      <c r="F13" s="143"/>
      <c r="G13" s="150"/>
      <c r="H13" s="151"/>
      <c r="I13" s="145"/>
      <c r="J13" s="143"/>
      <c r="K13" s="150"/>
      <c r="L13" s="151"/>
      <c r="M13" s="145"/>
      <c r="N13" s="143"/>
      <c r="O13" s="150"/>
      <c r="P13" s="211"/>
      <c r="Q13" s="12"/>
      <c r="R13" s="12"/>
      <c r="S13" s="12"/>
      <c r="T13" s="12"/>
      <c r="U13" s="12"/>
      <c r="V13" s="12"/>
    </row>
    <row r="14" spans="1:22" ht="27.95" customHeight="1">
      <c r="A14" s="13"/>
      <c r="B14" s="173"/>
      <c r="C14" s="174"/>
      <c r="D14" s="63"/>
      <c r="E14" s="140"/>
      <c r="F14" s="143"/>
      <c r="G14" s="150"/>
      <c r="H14" s="151"/>
      <c r="I14" s="145"/>
      <c r="J14" s="143"/>
      <c r="K14" s="150"/>
      <c r="L14" s="151"/>
      <c r="M14" s="145"/>
      <c r="N14" s="143"/>
      <c r="O14" s="150"/>
      <c r="P14" s="211"/>
      <c r="Q14" s="12"/>
      <c r="R14" s="12"/>
      <c r="S14" s="12"/>
      <c r="T14" s="12"/>
      <c r="U14" s="12"/>
      <c r="V14" s="12"/>
    </row>
    <row r="15" spans="1:22" ht="27.95" customHeight="1">
      <c r="A15" s="13"/>
      <c r="B15" s="173"/>
      <c r="C15" s="174"/>
      <c r="D15" s="63"/>
      <c r="E15" s="140"/>
      <c r="F15" s="143"/>
      <c r="G15" s="150"/>
      <c r="H15" s="151"/>
      <c r="I15" s="145"/>
      <c r="J15" s="143"/>
      <c r="K15" s="150"/>
      <c r="L15" s="151"/>
      <c r="M15" s="145"/>
      <c r="N15" s="143"/>
      <c r="O15" s="150"/>
      <c r="P15" s="211"/>
      <c r="Q15" s="12"/>
      <c r="R15" s="12"/>
      <c r="S15" s="12"/>
      <c r="T15" s="12"/>
      <c r="U15" s="12"/>
      <c r="V15" s="12"/>
    </row>
    <row r="16" spans="1:22" ht="27.95" customHeight="1">
      <c r="A16" s="13"/>
      <c r="B16" s="173"/>
      <c r="C16" s="174"/>
      <c r="D16" s="63"/>
      <c r="E16" s="140"/>
      <c r="F16" s="143"/>
      <c r="G16" s="150"/>
      <c r="H16" s="151"/>
      <c r="I16" s="145"/>
      <c r="J16" s="143"/>
      <c r="K16" s="150"/>
      <c r="L16" s="151"/>
      <c r="M16" s="145"/>
      <c r="N16" s="143"/>
      <c r="O16" s="150"/>
      <c r="P16" s="211"/>
      <c r="Q16" s="12"/>
      <c r="R16" s="12"/>
      <c r="S16" s="12"/>
      <c r="T16" s="12"/>
      <c r="U16" s="12"/>
      <c r="V16" s="12"/>
    </row>
    <row r="17" spans="1:22" ht="27.95" customHeight="1">
      <c r="A17" s="13"/>
      <c r="B17" s="173"/>
      <c r="C17" s="174"/>
      <c r="D17" s="63"/>
      <c r="E17" s="140"/>
      <c r="F17" s="143"/>
      <c r="G17" s="150"/>
      <c r="H17" s="151"/>
      <c r="I17" s="145"/>
      <c r="J17" s="143"/>
      <c r="K17" s="150"/>
      <c r="L17" s="151"/>
      <c r="M17" s="145"/>
      <c r="N17" s="143"/>
      <c r="O17" s="150"/>
      <c r="P17" s="211"/>
      <c r="Q17" s="12"/>
      <c r="R17" s="12"/>
      <c r="S17" s="12"/>
      <c r="T17" s="12"/>
      <c r="U17" s="12"/>
      <c r="V17" s="12"/>
    </row>
    <row r="18" spans="1:22" ht="27.95" customHeight="1" thickBot="1">
      <c r="A18" s="152"/>
      <c r="B18" s="175"/>
      <c r="C18" s="176"/>
      <c r="D18" s="153"/>
      <c r="E18" s="154"/>
      <c r="F18" s="155"/>
      <c r="G18" s="156"/>
      <c r="H18" s="157"/>
      <c r="I18" s="158"/>
      <c r="J18" s="155"/>
      <c r="K18" s="156"/>
      <c r="L18" s="157"/>
      <c r="M18" s="158"/>
      <c r="N18" s="155"/>
      <c r="O18" s="156"/>
      <c r="P18" s="212"/>
      <c r="Q18" s="12"/>
      <c r="R18" s="12"/>
      <c r="S18" s="12"/>
      <c r="T18" s="12"/>
      <c r="U18" s="12"/>
      <c r="V18" s="12"/>
    </row>
    <row r="19" spans="1:22" ht="27.95" customHeight="1" thickTop="1">
      <c r="A19" s="304" t="s">
        <v>112</v>
      </c>
      <c r="B19" s="305"/>
      <c r="C19" s="305"/>
      <c r="D19" s="305"/>
      <c r="E19" s="162">
        <f t="shared" ref="E19:P19" si="0">SUM(E6:E18)</f>
        <v>0</v>
      </c>
      <c r="F19" s="163">
        <f t="shared" si="0"/>
        <v>0</v>
      </c>
      <c r="G19" s="164">
        <f t="shared" si="0"/>
        <v>0</v>
      </c>
      <c r="H19" s="163">
        <f t="shared" si="0"/>
        <v>0</v>
      </c>
      <c r="I19" s="164">
        <f t="shared" si="0"/>
        <v>0</v>
      </c>
      <c r="J19" s="163">
        <f t="shared" si="0"/>
        <v>0</v>
      </c>
      <c r="K19" s="164">
        <f t="shared" si="0"/>
        <v>0</v>
      </c>
      <c r="L19" s="163">
        <f t="shared" si="0"/>
        <v>0</v>
      </c>
      <c r="M19" s="164">
        <f t="shared" si="0"/>
        <v>0</v>
      </c>
      <c r="N19" s="163">
        <f t="shared" si="0"/>
        <v>0</v>
      </c>
      <c r="O19" s="164">
        <f t="shared" si="0"/>
        <v>0</v>
      </c>
      <c r="P19" s="165">
        <f t="shared" si="0"/>
        <v>0</v>
      </c>
      <c r="Q19" s="12"/>
      <c r="R19" s="12"/>
      <c r="S19" s="12"/>
      <c r="T19" s="12"/>
      <c r="U19" s="12"/>
      <c r="V19" s="12"/>
    </row>
    <row r="20" spans="1:22" s="123" customFormat="1" ht="27.95" hidden="1" customHeight="1" thickTop="1">
      <c r="A20" s="124"/>
      <c r="B20" s="177"/>
      <c r="C20" s="178"/>
      <c r="D20" s="120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5"/>
      <c r="Q20" s="122"/>
      <c r="R20" s="122"/>
      <c r="S20" s="122"/>
      <c r="T20" s="122"/>
      <c r="U20" s="122"/>
      <c r="V20" s="122"/>
    </row>
    <row r="21" spans="1:22" ht="27.95" hidden="1" customHeight="1">
      <c r="A21" s="118"/>
      <c r="B21" s="179"/>
      <c r="C21" s="172"/>
      <c r="D21" s="120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19"/>
      <c r="Q21" s="12"/>
      <c r="R21" s="12"/>
      <c r="S21" s="12"/>
      <c r="T21" s="12"/>
      <c r="U21" s="12"/>
      <c r="V21" s="12"/>
    </row>
    <row r="22" spans="1:22" ht="27.95" hidden="1" customHeight="1">
      <c r="A22" s="13"/>
      <c r="B22" s="179"/>
      <c r="C22" s="174"/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41"/>
      <c r="Q22" s="12"/>
      <c r="R22" s="12"/>
      <c r="S22" s="12"/>
      <c r="T22" s="12"/>
      <c r="U22" s="12"/>
      <c r="V22" s="12"/>
    </row>
    <row r="23" spans="1:22" ht="27.95" hidden="1" customHeight="1">
      <c r="A23" s="13"/>
      <c r="B23" s="179"/>
      <c r="C23" s="174"/>
      <c r="D23" s="63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41"/>
      <c r="Q23" s="12"/>
      <c r="R23" s="12"/>
      <c r="S23" s="12"/>
      <c r="T23" s="12"/>
      <c r="U23" s="12"/>
      <c r="V23" s="12"/>
    </row>
    <row r="24" spans="1:22" ht="27.95" hidden="1" customHeight="1">
      <c r="A24" s="13"/>
      <c r="B24" s="179"/>
      <c r="C24" s="174"/>
      <c r="D24" s="63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41"/>
      <c r="Q24" s="12"/>
      <c r="R24" s="12"/>
      <c r="S24" s="12"/>
      <c r="T24" s="12"/>
      <c r="U24" s="12"/>
      <c r="V24" s="12"/>
    </row>
    <row r="25" spans="1:22" ht="27.95" hidden="1" customHeight="1">
      <c r="A25" s="13"/>
      <c r="B25" s="179"/>
      <c r="C25" s="174"/>
      <c r="D25" s="63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41"/>
      <c r="Q25" s="12"/>
      <c r="R25" s="12"/>
      <c r="S25" s="12"/>
      <c r="T25" s="12"/>
      <c r="U25" s="12"/>
      <c r="V25" s="12"/>
    </row>
    <row r="26" spans="1:22" ht="27.95" hidden="1" customHeight="1">
      <c r="A26" s="13"/>
      <c r="B26" s="179"/>
      <c r="C26" s="174"/>
      <c r="D26" s="63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41"/>
      <c r="Q26" s="12"/>
      <c r="R26" s="12"/>
      <c r="S26" s="12"/>
      <c r="T26" s="12"/>
      <c r="U26" s="12"/>
      <c r="V26" s="12"/>
    </row>
    <row r="27" spans="1:22" ht="27.95" hidden="1" customHeight="1">
      <c r="A27" s="13"/>
      <c r="B27" s="179"/>
      <c r="C27" s="174"/>
      <c r="D27" s="63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41"/>
      <c r="Q27" s="12"/>
      <c r="R27" s="12"/>
      <c r="S27" s="12"/>
      <c r="T27" s="12"/>
      <c r="U27" s="12"/>
      <c r="V27" s="12"/>
    </row>
    <row r="28" spans="1:22" ht="27.95" hidden="1" customHeight="1">
      <c r="A28" s="13"/>
      <c r="B28" s="179"/>
      <c r="C28" s="174"/>
      <c r="D28" s="63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41"/>
      <c r="Q28" s="12"/>
      <c r="R28" s="12"/>
      <c r="S28" s="12"/>
      <c r="T28" s="12"/>
      <c r="U28" s="12"/>
      <c r="V28" s="12"/>
    </row>
    <row r="29" spans="1:22" ht="27.95" hidden="1" customHeight="1">
      <c r="A29" s="13"/>
      <c r="B29" s="179"/>
      <c r="C29" s="174"/>
      <c r="D29" s="63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41"/>
      <c r="Q29" s="12"/>
      <c r="R29" s="12"/>
      <c r="S29" s="12"/>
      <c r="T29" s="12"/>
      <c r="U29" s="12"/>
      <c r="V29" s="12"/>
    </row>
    <row r="30" spans="1:22" ht="27.95" hidden="1" customHeight="1">
      <c r="A30" s="13"/>
      <c r="B30" s="179"/>
      <c r="C30" s="174"/>
      <c r="D30" s="63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41"/>
      <c r="Q30" s="12"/>
      <c r="R30" s="12"/>
      <c r="S30" s="12"/>
      <c r="T30" s="12"/>
      <c r="U30" s="12"/>
      <c r="V30" s="12"/>
    </row>
    <row r="31" spans="1:22" ht="27.95" hidden="1" customHeight="1">
      <c r="A31" s="13"/>
      <c r="B31" s="179"/>
      <c r="C31" s="174"/>
      <c r="D31" s="63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41"/>
      <c r="Q31" s="12"/>
      <c r="R31" s="12"/>
      <c r="S31" s="12"/>
      <c r="T31" s="12"/>
      <c r="U31" s="12"/>
      <c r="V31" s="12"/>
    </row>
    <row r="32" spans="1:22" ht="27.95" hidden="1" customHeight="1">
      <c r="A32" s="13"/>
      <c r="B32" s="179"/>
      <c r="C32" s="174"/>
      <c r="D32" s="63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41"/>
      <c r="Q32" s="12"/>
      <c r="R32" s="12"/>
      <c r="S32" s="12"/>
      <c r="T32" s="12"/>
      <c r="U32" s="12"/>
      <c r="V32" s="12"/>
    </row>
    <row r="33" spans="1:22" ht="27.95" hidden="1" customHeight="1">
      <c r="A33" s="306" t="s">
        <v>18</v>
      </c>
      <c r="B33" s="307"/>
      <c r="C33" s="307"/>
      <c r="D33" s="308"/>
      <c r="E33" s="64">
        <f t="shared" ref="E33:O33" si="1">SUM(E20:E32)</f>
        <v>0</v>
      </c>
      <c r="F33" s="64"/>
      <c r="G33" s="64">
        <f t="shared" si="1"/>
        <v>0</v>
      </c>
      <c r="H33" s="64"/>
      <c r="I33" s="64">
        <f t="shared" si="1"/>
        <v>0</v>
      </c>
      <c r="J33" s="64"/>
      <c r="K33" s="64">
        <f t="shared" si="1"/>
        <v>0</v>
      </c>
      <c r="L33" s="64"/>
      <c r="M33" s="64">
        <f t="shared" si="1"/>
        <v>0</v>
      </c>
      <c r="N33" s="64"/>
      <c r="O33" s="64">
        <f t="shared" si="1"/>
        <v>0</v>
      </c>
      <c r="P33" s="41"/>
      <c r="Q33" s="12"/>
      <c r="R33" s="12"/>
      <c r="S33" s="12"/>
      <c r="T33" s="12"/>
      <c r="U33" s="12"/>
      <c r="V33" s="12"/>
    </row>
    <row r="34" spans="1:22" s="123" customFormat="1" ht="27.95" hidden="1" customHeight="1">
      <c r="A34" s="124"/>
      <c r="B34" s="177"/>
      <c r="C34" s="178"/>
      <c r="D34" s="120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5"/>
      <c r="Q34" s="122"/>
      <c r="R34" s="122"/>
      <c r="S34" s="122"/>
      <c r="T34" s="122"/>
      <c r="U34" s="122"/>
      <c r="V34" s="122"/>
    </row>
    <row r="35" spans="1:22" ht="27.95" hidden="1" customHeight="1">
      <c r="A35" s="118"/>
      <c r="B35" s="179"/>
      <c r="C35" s="172"/>
      <c r="D35" s="120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19"/>
      <c r="Q35" s="12"/>
      <c r="R35" s="12"/>
      <c r="S35" s="12"/>
      <c r="T35" s="12"/>
      <c r="U35" s="12"/>
      <c r="V35" s="12"/>
    </row>
    <row r="36" spans="1:22" ht="27.95" hidden="1" customHeight="1">
      <c r="A36" s="13"/>
      <c r="B36" s="179"/>
      <c r="C36" s="174"/>
      <c r="D36" s="63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41"/>
      <c r="Q36" s="12"/>
      <c r="R36" s="12"/>
      <c r="S36" s="12"/>
      <c r="T36" s="12"/>
      <c r="U36" s="12"/>
      <c r="V36" s="12"/>
    </row>
    <row r="37" spans="1:22" ht="27.95" hidden="1" customHeight="1">
      <c r="A37" s="13"/>
      <c r="B37" s="179"/>
      <c r="C37" s="174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41"/>
      <c r="Q37" s="12"/>
      <c r="R37" s="12"/>
      <c r="S37" s="12"/>
      <c r="T37" s="12"/>
      <c r="U37" s="12"/>
      <c r="V37" s="12"/>
    </row>
    <row r="38" spans="1:22" ht="27.95" hidden="1" customHeight="1">
      <c r="A38" s="13"/>
      <c r="B38" s="179"/>
      <c r="C38" s="174"/>
      <c r="D38" s="63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41"/>
      <c r="Q38" s="12"/>
      <c r="R38" s="12"/>
      <c r="S38" s="12"/>
      <c r="T38" s="12"/>
      <c r="U38" s="12"/>
      <c r="V38" s="12"/>
    </row>
    <row r="39" spans="1:22" ht="27.95" hidden="1" customHeight="1">
      <c r="A39" s="13"/>
      <c r="B39" s="179"/>
      <c r="C39" s="174"/>
      <c r="D39" s="63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41"/>
      <c r="Q39" s="12"/>
      <c r="R39" s="12"/>
      <c r="S39" s="12"/>
      <c r="T39" s="12"/>
      <c r="U39" s="12"/>
      <c r="V39" s="12"/>
    </row>
    <row r="40" spans="1:22" ht="27.95" hidden="1" customHeight="1">
      <c r="A40" s="13"/>
      <c r="B40" s="179"/>
      <c r="C40" s="174"/>
      <c r="D40" s="63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41"/>
      <c r="Q40" s="12"/>
      <c r="R40" s="12"/>
      <c r="S40" s="12"/>
      <c r="T40" s="12"/>
      <c r="U40" s="12"/>
      <c r="V40" s="12"/>
    </row>
    <row r="41" spans="1:22" ht="27.95" hidden="1" customHeight="1">
      <c r="A41" s="13"/>
      <c r="B41" s="179"/>
      <c r="C41" s="174"/>
      <c r="D41" s="63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41"/>
      <c r="Q41" s="12"/>
      <c r="R41" s="12"/>
      <c r="S41" s="12"/>
      <c r="T41" s="12"/>
      <c r="U41" s="12"/>
      <c r="V41" s="12"/>
    </row>
    <row r="42" spans="1:22" ht="27.95" hidden="1" customHeight="1">
      <c r="A42" s="13"/>
      <c r="B42" s="179"/>
      <c r="C42" s="174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41"/>
      <c r="Q42" s="12"/>
      <c r="R42" s="12"/>
      <c r="S42" s="12"/>
      <c r="T42" s="12"/>
      <c r="U42" s="12"/>
      <c r="V42" s="12"/>
    </row>
    <row r="43" spans="1:22" ht="27.95" hidden="1" customHeight="1">
      <c r="A43" s="13"/>
      <c r="B43" s="179"/>
      <c r="C43" s="174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41"/>
      <c r="Q43" s="12"/>
      <c r="R43" s="12"/>
      <c r="S43" s="12"/>
      <c r="T43" s="12"/>
      <c r="U43" s="12"/>
      <c r="V43" s="12"/>
    </row>
    <row r="44" spans="1:22" ht="27.95" hidden="1" customHeight="1">
      <c r="A44" s="13"/>
      <c r="B44" s="179"/>
      <c r="C44" s="174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41"/>
      <c r="Q44" s="12"/>
      <c r="R44" s="12"/>
      <c r="S44" s="12"/>
      <c r="T44" s="12"/>
      <c r="U44" s="12"/>
      <c r="V44" s="12"/>
    </row>
    <row r="45" spans="1:22" ht="27.95" hidden="1" customHeight="1">
      <c r="A45" s="13"/>
      <c r="B45" s="179"/>
      <c r="C45" s="174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41"/>
      <c r="Q45" s="12"/>
      <c r="R45" s="12"/>
      <c r="S45" s="12"/>
      <c r="T45" s="12"/>
      <c r="U45" s="12"/>
      <c r="V45" s="12"/>
    </row>
    <row r="46" spans="1:22" ht="27.95" hidden="1" customHeight="1">
      <c r="A46" s="13"/>
      <c r="B46" s="179"/>
      <c r="C46" s="174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41"/>
      <c r="Q46" s="12"/>
      <c r="R46" s="12"/>
      <c r="S46" s="12"/>
      <c r="T46" s="12"/>
      <c r="U46" s="12"/>
      <c r="V46" s="12"/>
    </row>
    <row r="47" spans="1:22" ht="27.95" hidden="1" customHeight="1">
      <c r="A47" s="309" t="s">
        <v>18</v>
      </c>
      <c r="B47" s="310"/>
      <c r="C47" s="310"/>
      <c r="D47" s="310"/>
      <c r="E47" s="114">
        <f t="shared" ref="E47:O47" si="2">SUM(E34:E46)</f>
        <v>0</v>
      </c>
      <c r="F47" s="114"/>
      <c r="G47" s="114">
        <f t="shared" si="2"/>
        <v>0</v>
      </c>
      <c r="H47" s="114"/>
      <c r="I47" s="114">
        <f t="shared" si="2"/>
        <v>0</v>
      </c>
      <c r="J47" s="114"/>
      <c r="K47" s="114">
        <f t="shared" si="2"/>
        <v>0</v>
      </c>
      <c r="L47" s="114"/>
      <c r="M47" s="114">
        <f t="shared" si="2"/>
        <v>0</v>
      </c>
      <c r="N47" s="114"/>
      <c r="O47" s="114">
        <f t="shared" si="2"/>
        <v>0</v>
      </c>
      <c r="P47" s="115"/>
      <c r="Q47" s="112"/>
      <c r="R47" s="12"/>
      <c r="S47" s="12"/>
      <c r="T47" s="12"/>
      <c r="U47" s="12"/>
      <c r="V47" s="12"/>
    </row>
    <row r="48" spans="1:22">
      <c r="A48" s="159" t="s">
        <v>65</v>
      </c>
      <c r="B48" s="180"/>
      <c r="C48" s="17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2"/>
      <c r="S48" s="12"/>
      <c r="T48" s="12"/>
      <c r="U48" s="12"/>
      <c r="V48" s="12"/>
    </row>
    <row r="49" spans="1:22">
      <c r="A49" s="160" t="s">
        <v>55</v>
      </c>
      <c r="B49" s="180"/>
      <c r="C49" s="17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2"/>
      <c r="S49" s="12"/>
      <c r="T49" s="12"/>
      <c r="U49" s="12"/>
      <c r="V49" s="12"/>
    </row>
    <row r="50" spans="1:22">
      <c r="A50" s="59" t="s">
        <v>56</v>
      </c>
      <c r="B50" s="180"/>
      <c r="C50" s="17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2"/>
      <c r="S50" s="12"/>
      <c r="T50" s="12"/>
      <c r="U50" s="12"/>
      <c r="V50" s="12"/>
    </row>
    <row r="51" spans="1:22" ht="13.5" customHeight="1">
      <c r="A51" s="161" t="s">
        <v>57</v>
      </c>
      <c r="B51" s="181"/>
      <c r="C51" s="182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2"/>
      <c r="S51" s="12"/>
      <c r="T51" s="12"/>
      <c r="U51" s="12"/>
      <c r="V51" s="12"/>
    </row>
    <row r="52" spans="1:22" ht="13.5" customHeight="1">
      <c r="A52" s="161" t="s">
        <v>9</v>
      </c>
      <c r="B52" s="181"/>
      <c r="C52" s="182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2"/>
      <c r="S52" s="12"/>
      <c r="T52" s="12"/>
      <c r="U52" s="12"/>
      <c r="V52" s="12"/>
    </row>
    <row r="53" spans="1:22">
      <c r="A53" s="111" t="s">
        <v>20</v>
      </c>
      <c r="B53" s="183"/>
    </row>
    <row r="54" spans="1:22">
      <c r="A54" s="12"/>
    </row>
    <row r="57" spans="1:22" s="184" customFormat="1" ht="30" customHeight="1">
      <c r="B57" s="185"/>
      <c r="C57" s="185"/>
      <c r="D57" s="186" t="s">
        <v>93</v>
      </c>
    </row>
    <row r="58" spans="1:22" s="184" customFormat="1" ht="30" customHeight="1">
      <c r="B58" s="185"/>
      <c r="C58" s="185"/>
      <c r="D58" s="186" t="s">
        <v>95</v>
      </c>
    </row>
    <row r="59" spans="1:22" ht="30" customHeight="1">
      <c r="D59" s="186" t="s">
        <v>94</v>
      </c>
      <c r="E59" s="184"/>
      <c r="F59" s="184"/>
      <c r="G59" s="184"/>
      <c r="H59" s="184"/>
      <c r="I59" s="184"/>
      <c r="J59" s="184"/>
    </row>
  </sheetData>
  <mergeCells count="13">
    <mergeCell ref="A19:D19"/>
    <mergeCell ref="A33:D33"/>
    <mergeCell ref="A47:D47"/>
    <mergeCell ref="O4:P4"/>
    <mergeCell ref="A4:A5"/>
    <mergeCell ref="B4:B5"/>
    <mergeCell ref="C4:C5"/>
    <mergeCell ref="D4:D5"/>
    <mergeCell ref="E4:F4"/>
    <mergeCell ref="G4:H4"/>
    <mergeCell ref="I4:J4"/>
    <mergeCell ref="K4:L4"/>
    <mergeCell ref="M4:N4"/>
  </mergeCells>
  <phoneticPr fontId="1"/>
  <printOptions horizontalCentered="1"/>
  <pageMargins left="0.25" right="0.25" top="0.75" bottom="0.75" header="0.3" footer="0.3"/>
  <pageSetup paperSize="9" scale="74" orientation="landscape" r:id="rId1"/>
  <colBreaks count="1" manualBreakCount="1">
    <brk id="17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B95C251-3F9F-474F-BA77-3F7B550F9701}">
          <x14:formula1>
            <xm:f>リスト!$B$3:$B$5</xm:f>
          </x14:formula1>
          <xm:sqref>C20:C32 C34:C46 C6:C18</xm:sqref>
        </x14:dataValidation>
        <x14:dataValidation type="list" allowBlank="1" showInputMessage="1" showErrorMessage="1" xr:uid="{39D6D469-BE9D-42DF-B213-FE75D717BA2D}">
          <x14:formula1>
            <xm:f>リスト!$D$3:$D$7</xm:f>
          </x14:formula1>
          <xm:sqref>B21:B32 B35:B46 B6:B18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3826-D7F1-4AC3-B37A-E176ECBA9684}">
  <sheetPr>
    <tabColor rgb="FFFFC000"/>
  </sheetPr>
  <dimension ref="A1:T51"/>
  <sheetViews>
    <sheetView zoomScaleNormal="100" workbookViewId="0">
      <selection activeCell="I51" sqref="I51:J51"/>
    </sheetView>
  </sheetViews>
  <sheetFormatPr defaultRowHeight="30" customHeight="1"/>
  <cols>
    <col min="1" max="1" width="3.625" style="188" customWidth="1"/>
    <col min="2" max="2" width="9.25" style="188" bestFit="1" customWidth="1"/>
    <col min="3" max="3" width="23.125" style="188" customWidth="1"/>
    <col min="4" max="4" width="13.625" style="188" hidden="1" customWidth="1"/>
    <col min="5" max="6" width="13.625" style="188" customWidth="1"/>
    <col min="7" max="7" width="5" style="188" hidden="1" customWidth="1"/>
    <col min="8" max="8" width="7.25" style="188" hidden="1" customWidth="1"/>
    <col min="9" max="12" width="13.625" style="188" customWidth="1"/>
    <col min="13" max="13" width="13.625" style="188" hidden="1" customWidth="1"/>
    <col min="14" max="14" width="13.625" style="188" customWidth="1"/>
    <col min="15" max="15" width="9" style="188"/>
    <col min="16" max="16" width="28.375" style="188" bestFit="1" customWidth="1"/>
    <col min="17" max="17" width="13" style="188" bestFit="1" customWidth="1"/>
    <col min="18" max="16384" width="9" style="188"/>
  </cols>
  <sheetData>
    <row r="1" spans="1:20" ht="32.25">
      <c r="B1" s="187" t="s">
        <v>96</v>
      </c>
      <c r="P1" s="261" t="s">
        <v>97</v>
      </c>
      <c r="Q1" s="261" t="s">
        <v>129</v>
      </c>
      <c r="R1" s="261"/>
      <c r="S1" s="74"/>
      <c r="T1" s="74"/>
    </row>
    <row r="2" spans="1:20" ht="18.75">
      <c r="B2" s="189"/>
      <c r="C2" s="189"/>
      <c r="K2" s="190"/>
      <c r="M2" s="189"/>
      <c r="N2" s="189"/>
      <c r="O2" s="189"/>
      <c r="P2" s="261" t="s">
        <v>128</v>
      </c>
      <c r="Q2" s="261">
        <v>522.58000000000004</v>
      </c>
      <c r="R2" s="261"/>
      <c r="S2" s="74"/>
      <c r="T2" s="74"/>
    </row>
    <row r="3" spans="1:20" ht="29.25" customHeight="1">
      <c r="B3" s="325" t="s">
        <v>113</v>
      </c>
      <c r="C3" s="325"/>
      <c r="E3" s="258">
        <f>VLOOKUP(B3,$P$2:$Q$9,2,FALSE)</f>
        <v>681.71</v>
      </c>
      <c r="F3" s="226" t="s">
        <v>127</v>
      </c>
      <c r="G3" s="191"/>
      <c r="J3" s="227"/>
      <c r="K3" s="228"/>
      <c r="L3" s="220"/>
      <c r="M3" s="189"/>
      <c r="N3" s="189"/>
      <c r="O3" s="189"/>
      <c r="P3" s="261" t="s">
        <v>130</v>
      </c>
      <c r="Q3" s="262">
        <v>377.4</v>
      </c>
      <c r="R3" s="261"/>
      <c r="S3" s="74"/>
      <c r="T3" s="74"/>
    </row>
    <row r="4" spans="1:20" ht="32.25" customHeight="1">
      <c r="A4" s="204"/>
      <c r="B4" s="214" t="str">
        <f>"常時基本料金＝契約電力(kw)×"&amp;E3&amp;"円　±　力率割引（基本料金×85％―力率）＝"</f>
        <v>常時基本料金＝契約電力(kw)×681.71円　±　力率割引（基本料金×85％―力率）＝</v>
      </c>
      <c r="C4" s="189"/>
      <c r="I4" s="195"/>
      <c r="M4" s="189"/>
      <c r="N4" s="189"/>
      <c r="O4" s="189"/>
      <c r="P4" s="261" t="s">
        <v>131</v>
      </c>
      <c r="Q4" s="261">
        <v>447.21</v>
      </c>
      <c r="R4" s="261"/>
      <c r="S4" s="74"/>
      <c r="T4" s="74"/>
    </row>
    <row r="5" spans="1:20" ht="18.75">
      <c r="B5" s="193"/>
      <c r="E5" s="194" t="s">
        <v>99</v>
      </c>
      <c r="K5" s="194" t="s">
        <v>100</v>
      </c>
      <c r="M5" s="189"/>
      <c r="N5" s="189"/>
      <c r="O5" s="189"/>
      <c r="P5" s="261" t="s">
        <v>132</v>
      </c>
      <c r="Q5" s="261">
        <v>391.99</v>
      </c>
      <c r="R5" s="261"/>
      <c r="S5" s="74"/>
      <c r="T5" s="74"/>
    </row>
    <row r="6" spans="1:20" ht="24.95" customHeight="1">
      <c r="B6" s="189"/>
      <c r="C6" s="189"/>
      <c r="E6" s="192"/>
      <c r="G6" s="240"/>
      <c r="H6" s="240"/>
      <c r="I6" s="323" t="s">
        <v>126</v>
      </c>
      <c r="J6" s="324"/>
      <c r="K6" s="196">
        <v>0.9</v>
      </c>
      <c r="L6" s="197" t="s">
        <v>101</v>
      </c>
      <c r="M6" s="198"/>
      <c r="N6" s="199"/>
      <c r="O6" s="199"/>
      <c r="P6" s="261" t="s">
        <v>133</v>
      </c>
      <c r="Q6" s="262">
        <v>1302.4000000000001</v>
      </c>
      <c r="R6" s="261">
        <v>416.94</v>
      </c>
      <c r="S6" s="74"/>
      <c r="T6" s="74"/>
    </row>
    <row r="7" spans="1:20" s="220" customFormat="1" ht="21" customHeight="1">
      <c r="B7" s="221"/>
      <c r="C7" s="221"/>
      <c r="E7" s="222"/>
      <c r="F7" s="223"/>
      <c r="G7" s="223"/>
      <c r="I7" s="224"/>
      <c r="J7" s="225"/>
      <c r="M7" s="198"/>
      <c r="N7" s="199"/>
      <c r="O7" s="199"/>
      <c r="P7" s="261" t="s">
        <v>139</v>
      </c>
      <c r="Q7" s="262">
        <v>1302.4000000000001</v>
      </c>
      <c r="R7" s="261">
        <v>416.94</v>
      </c>
      <c r="S7" s="74"/>
      <c r="T7" s="74"/>
    </row>
    <row r="8" spans="1:20" s="220" customFormat="1" ht="21" customHeight="1">
      <c r="A8" s="188"/>
      <c r="B8" s="210" t="s">
        <v>144</v>
      </c>
      <c r="C8" s="188"/>
      <c r="D8" s="195"/>
      <c r="E8" s="200"/>
      <c r="F8" s="200"/>
      <c r="G8" s="200"/>
      <c r="H8" s="195"/>
      <c r="I8" s="195"/>
      <c r="J8" s="188"/>
      <c r="K8" s="188"/>
      <c r="L8" s="188"/>
      <c r="M8" s="188"/>
      <c r="N8" s="188"/>
      <c r="O8" s="188"/>
      <c r="P8" s="261" t="s">
        <v>140</v>
      </c>
      <c r="Q8" s="261">
        <v>1132.71</v>
      </c>
      <c r="R8" s="261"/>
      <c r="S8" s="74"/>
      <c r="T8" s="74"/>
    </row>
    <row r="9" spans="1:20" ht="51.75" customHeight="1">
      <c r="A9" s="68" t="s">
        <v>141</v>
      </c>
      <c r="B9" s="201" t="s">
        <v>102</v>
      </c>
      <c r="C9" s="232" t="s">
        <v>97</v>
      </c>
      <c r="D9" s="233" t="s">
        <v>142</v>
      </c>
      <c r="E9" s="202" t="s">
        <v>103</v>
      </c>
      <c r="F9" s="202" t="s">
        <v>104</v>
      </c>
      <c r="G9" s="233" t="s">
        <v>134</v>
      </c>
      <c r="H9" s="232" t="s">
        <v>135</v>
      </c>
      <c r="I9" s="203" t="s">
        <v>105</v>
      </c>
      <c r="J9" s="243" t="s">
        <v>143</v>
      </c>
      <c r="K9" s="232" t="s">
        <v>136</v>
      </c>
      <c r="L9" s="232" t="s">
        <v>137</v>
      </c>
      <c r="M9" s="232" t="s">
        <v>138</v>
      </c>
      <c r="N9" s="232" t="s">
        <v>8</v>
      </c>
      <c r="O9" s="241"/>
      <c r="P9" s="261" t="s">
        <v>98</v>
      </c>
      <c r="Q9" s="263">
        <v>681.71</v>
      </c>
      <c r="R9" s="261"/>
      <c r="S9" s="74"/>
      <c r="T9" s="74"/>
    </row>
    <row r="10" spans="1:20" s="68" customFormat="1" ht="28.5" customHeight="1">
      <c r="A10" s="235"/>
      <c r="B10" s="236" t="s">
        <v>106</v>
      </c>
      <c r="C10" s="259" t="str">
        <f>$B$3</f>
        <v>農事用電力（81）</v>
      </c>
      <c r="D10" s="237">
        <f>VLOOKUP(C10,$P$2:$Q$9,2,FALSE)</f>
        <v>681.71</v>
      </c>
      <c r="E10" s="244"/>
      <c r="F10" s="244"/>
      <c r="G10" s="239">
        <f t="shared" ref="G10:G15" si="0">$E$6</f>
        <v>0</v>
      </c>
      <c r="H10" s="238">
        <f t="shared" ref="H10:H15" si="1">$K$6*100</f>
        <v>90</v>
      </c>
      <c r="I10" s="238">
        <f>IF(C10="","",ROUNDDOWN(IF(OR(C10="従量電灯A（31）",C10="なっトクでんき（31）"),D10,IF(OR(C10="eスマート10（43）",C10="eスマート10（43）ガスネット割引"),IF(F10=0,(D10+MAX(0,G10-6)*$R$6)/2,D10+MAX(0,G10-6)*$R$6)*IF(C10="eスマート10（43）ガスネット割引",0.98,1),IF(OR(C10="従量電灯B（41）",C10="なっトクでんきBiz（41）"),IF(F10=0,D10*G10/2,D10*G10),IF(OR(C10="低圧電力（51）",C10="農事用電力（81）"),IF(F10=0,D10*G10/2,D10*G10*(1+(85-H10)/100)),""))))*IF(ISNUMBER(M10),M10/30,1),0))</f>
        <v>0</v>
      </c>
      <c r="J10" s="238">
        <f>E10-I10</f>
        <v>0</v>
      </c>
      <c r="K10" s="256"/>
      <c r="L10" s="256"/>
      <c r="M10" s="234" t="str">
        <f>IF(COUNT(K10, L10)=2, L10-K10+1, "")</f>
        <v/>
      </c>
      <c r="N10" s="234"/>
      <c r="O10" s="242"/>
    </row>
    <row r="11" spans="1:20" s="68" customFormat="1" ht="30" customHeight="1">
      <c r="B11" s="236" t="s">
        <v>107</v>
      </c>
      <c r="C11" s="259" t="str">
        <f t="shared" ref="C11:C15" si="2">$B$3</f>
        <v>農事用電力（81）</v>
      </c>
      <c r="D11" s="237">
        <f t="shared" ref="D11:D15" si="3">VLOOKUP(C11,$P$2:$Q$9,2,FALSE)</f>
        <v>681.71</v>
      </c>
      <c r="E11" s="244"/>
      <c r="F11" s="244"/>
      <c r="G11" s="239">
        <f t="shared" si="0"/>
        <v>0</v>
      </c>
      <c r="H11" s="238">
        <f t="shared" si="1"/>
        <v>90</v>
      </c>
      <c r="I11" s="238">
        <f t="shared" ref="I11" si="4">IF(C11="","",ROUNDDOWN(IF(OR(C11="従量電灯A（31）",C11="なっトクでんき（31）"),D11,IF(OR(C11="eスマート10（43）",C11="eスマート10（43）ガスネット割引"),IF(F11=0,(D11+MAX(0,G11-6)*$R$6)/2,D11+MAX(0,G11-6)*$R$6)*IF(C11="eスマート10（43）ガスネット割引",0.98,1),IF(OR(C11="従量電灯B（41）",C11="なっトクでんきBiz（41）"),IF(F11=0,D11*G11/2,D11*G11),IF(OR(C11="低圧電力（51）",C11="農事用電力（81）"),IF(F11=0,D11*G11/2,D11*G11*(1+(85-H11)/100)),""))))*IF(ISNUMBER(M11),M11/30,1),0))</f>
        <v>0</v>
      </c>
      <c r="J11" s="238">
        <f>E11-I11</f>
        <v>0</v>
      </c>
      <c r="K11" s="255"/>
      <c r="L11" s="255"/>
      <c r="M11" s="234" t="str">
        <f t="shared" ref="M11:M15" si="5">IF(COUNT(K11, L11)=2, L11-K11+1, "")</f>
        <v/>
      </c>
      <c r="N11" s="234"/>
      <c r="O11" s="242"/>
    </row>
    <row r="12" spans="1:20" s="68" customFormat="1" ht="30" customHeight="1">
      <c r="B12" s="236" t="s">
        <v>108</v>
      </c>
      <c r="C12" s="259" t="str">
        <f t="shared" si="2"/>
        <v>農事用電力（81）</v>
      </c>
      <c r="D12" s="237">
        <f t="shared" si="3"/>
        <v>681.71</v>
      </c>
      <c r="E12" s="244"/>
      <c r="F12" s="244"/>
      <c r="G12" s="239">
        <f t="shared" si="0"/>
        <v>0</v>
      </c>
      <c r="H12" s="238">
        <f t="shared" si="1"/>
        <v>90</v>
      </c>
      <c r="I12" s="238">
        <f t="shared" ref="I12:I15" si="6">IF(C12="","",ROUNDDOWN(IF(OR(C12="従量電灯A（31）",C12="なっトクでんき（31）"),D12,IF(OR(C12="eスマート10（43）",C12="eスマート10（43）ガスネット割引"),IF(F12=0,(D12+MAX(0,G12-6)*$R$6)/2,D12+MAX(0,G12-6)*$R$6)*IF(C12="eスマート10（43）ガスネット割引",0.98,1),IF(OR(C12="従量電灯B（41）",C12="なっトクでんきBiz（41）"),IF(F12=0,D12*G12/2,D12*G12),IF(OR(C12="低圧電力（51）",C12="農事用電力（81）"),IF(F12=0,D12*G12/2,D12*G12*(1+(85-H12)/100)),""))))*IF(ISNUMBER(M12),M12/30,1),0))</f>
        <v>0</v>
      </c>
      <c r="J12" s="238">
        <f>E12-I12</f>
        <v>0</v>
      </c>
      <c r="K12" s="255"/>
      <c r="L12" s="255"/>
      <c r="M12" s="234" t="str">
        <f t="shared" si="5"/>
        <v/>
      </c>
      <c r="N12" s="234"/>
      <c r="O12" s="242"/>
    </row>
    <row r="13" spans="1:20" s="68" customFormat="1" ht="30" customHeight="1">
      <c r="B13" s="236" t="s">
        <v>109</v>
      </c>
      <c r="C13" s="259" t="str">
        <f t="shared" si="2"/>
        <v>農事用電力（81）</v>
      </c>
      <c r="D13" s="237">
        <f t="shared" si="3"/>
        <v>681.71</v>
      </c>
      <c r="E13" s="244"/>
      <c r="F13" s="244"/>
      <c r="G13" s="239">
        <f t="shared" si="0"/>
        <v>0</v>
      </c>
      <c r="H13" s="238">
        <f t="shared" si="1"/>
        <v>90</v>
      </c>
      <c r="I13" s="238">
        <f t="shared" si="6"/>
        <v>0</v>
      </c>
      <c r="J13" s="238">
        <f t="shared" ref="J13:J15" si="7">E13-I13</f>
        <v>0</v>
      </c>
      <c r="K13" s="255"/>
      <c r="L13" s="255"/>
      <c r="M13" s="234" t="str">
        <f t="shared" si="5"/>
        <v/>
      </c>
      <c r="N13" s="234"/>
      <c r="O13" s="242"/>
    </row>
    <row r="14" spans="1:20" s="68" customFormat="1" ht="30" customHeight="1">
      <c r="B14" s="236" t="s">
        <v>110</v>
      </c>
      <c r="C14" s="259" t="str">
        <f t="shared" si="2"/>
        <v>農事用電力（81）</v>
      </c>
      <c r="D14" s="237">
        <f t="shared" si="3"/>
        <v>681.71</v>
      </c>
      <c r="E14" s="244"/>
      <c r="F14" s="244"/>
      <c r="G14" s="239">
        <f t="shared" si="0"/>
        <v>0</v>
      </c>
      <c r="H14" s="238">
        <f t="shared" si="1"/>
        <v>90</v>
      </c>
      <c r="I14" s="238">
        <f t="shared" si="6"/>
        <v>0</v>
      </c>
      <c r="J14" s="238">
        <f t="shared" si="7"/>
        <v>0</v>
      </c>
      <c r="K14" s="255"/>
      <c r="L14" s="255"/>
      <c r="M14" s="234" t="str">
        <f t="shared" si="5"/>
        <v/>
      </c>
      <c r="N14" s="234"/>
      <c r="O14" s="242"/>
    </row>
    <row r="15" spans="1:20" s="68" customFormat="1" ht="30" customHeight="1">
      <c r="B15" s="236" t="s">
        <v>111</v>
      </c>
      <c r="C15" s="259" t="str">
        <f t="shared" si="2"/>
        <v>農事用電力（81）</v>
      </c>
      <c r="D15" s="237">
        <f t="shared" si="3"/>
        <v>681.71</v>
      </c>
      <c r="E15" s="244"/>
      <c r="F15" s="244"/>
      <c r="G15" s="239">
        <f t="shared" si="0"/>
        <v>0</v>
      </c>
      <c r="H15" s="238">
        <f t="shared" si="1"/>
        <v>90</v>
      </c>
      <c r="I15" s="238">
        <f t="shared" si="6"/>
        <v>0</v>
      </c>
      <c r="J15" s="238">
        <f t="shared" si="7"/>
        <v>0</v>
      </c>
      <c r="K15" s="256"/>
      <c r="L15" s="256"/>
      <c r="M15" s="234" t="str">
        <f t="shared" si="5"/>
        <v/>
      </c>
      <c r="N15" s="234"/>
      <c r="O15" s="242"/>
    </row>
    <row r="16" spans="1:20" s="68" customFormat="1" ht="30" customHeight="1" thickBot="1">
      <c r="A16" s="188"/>
      <c r="B16" s="249"/>
      <c r="C16" s="260"/>
      <c r="D16" s="250"/>
      <c r="E16" s="250"/>
      <c r="F16" s="250"/>
      <c r="G16" s="251"/>
      <c r="H16" s="249"/>
      <c r="I16" s="252"/>
      <c r="J16" s="252"/>
      <c r="K16" s="254"/>
      <c r="L16" s="254"/>
      <c r="M16" s="252"/>
      <c r="N16" s="252"/>
      <c r="O16" s="188"/>
    </row>
    <row r="17" spans="1:20" ht="30" customHeight="1">
      <c r="B17" s="245" t="s">
        <v>112</v>
      </c>
      <c r="C17" s="246"/>
      <c r="D17" s="247"/>
      <c r="E17" s="247"/>
      <c r="F17" s="229">
        <f>SUM(F10:F16)</f>
        <v>0</v>
      </c>
      <c r="G17" s="229">
        <f>SUM(G10:G16)</f>
        <v>0</v>
      </c>
      <c r="H17" s="229">
        <f>SUM(H10:H16)</f>
        <v>540</v>
      </c>
      <c r="I17" s="229">
        <f>SUM(I10:I16)</f>
        <v>0</v>
      </c>
      <c r="J17" s="229">
        <f>SUM(J10:J16)</f>
        <v>0</v>
      </c>
      <c r="K17" s="253"/>
      <c r="L17" s="253"/>
      <c r="M17" s="248"/>
      <c r="N17" s="248"/>
    </row>
    <row r="20" spans="1:20" ht="29.25" customHeight="1">
      <c r="B20" s="325" t="s">
        <v>113</v>
      </c>
      <c r="C20" s="325"/>
      <c r="E20" s="258">
        <f>VLOOKUP(B20,$P$2:$Q$9,2,FALSE)</f>
        <v>681.71</v>
      </c>
      <c r="F20" s="226" t="s">
        <v>127</v>
      </c>
      <c r="G20" s="191"/>
      <c r="J20" s="227"/>
      <c r="K20" s="228"/>
      <c r="L20" s="220"/>
      <c r="M20" s="189"/>
      <c r="N20" s="189"/>
      <c r="O20" s="189"/>
      <c r="P20" s="74"/>
      <c r="Q20" s="230"/>
      <c r="R20" s="74"/>
      <c r="S20" s="74"/>
      <c r="T20" s="74"/>
    </row>
    <row r="21" spans="1:20" ht="32.25" customHeight="1">
      <c r="A21" s="204"/>
      <c r="B21" s="214" t="str">
        <f>"常時基本料金＝契約電力(kw)×"&amp;E20&amp;"円　±　力率割引（基本料金×85％―力率）＝"</f>
        <v>常時基本料金＝契約電力(kw)×681.71円　±　力率割引（基本料金×85％―力率）＝</v>
      </c>
      <c r="C21" s="189"/>
      <c r="I21" s="195"/>
      <c r="M21" s="189"/>
      <c r="N21" s="189"/>
      <c r="O21" s="189"/>
      <c r="P21" s="74"/>
      <c r="Q21" s="74"/>
      <c r="R21" s="74"/>
      <c r="S21" s="74"/>
      <c r="T21" s="74"/>
    </row>
    <row r="22" spans="1:20" ht="18.75">
      <c r="B22" s="193"/>
      <c r="E22" s="194" t="s">
        <v>99</v>
      </c>
      <c r="K22" s="194" t="s">
        <v>100</v>
      </c>
      <c r="M22" s="189"/>
      <c r="N22" s="189"/>
      <c r="O22" s="189"/>
      <c r="P22" s="74"/>
      <c r="Q22" s="74"/>
      <c r="R22" s="74"/>
      <c r="S22" s="74"/>
      <c r="T22" s="74"/>
    </row>
    <row r="23" spans="1:20" ht="24.95" customHeight="1">
      <c r="B23" s="189"/>
      <c r="C23" s="189"/>
      <c r="E23" s="192"/>
      <c r="G23" s="257"/>
      <c r="H23" s="257"/>
      <c r="I23" s="323" t="s">
        <v>126</v>
      </c>
      <c r="J23" s="324"/>
      <c r="K23" s="196">
        <v>0.9</v>
      </c>
      <c r="L23" s="197" t="s">
        <v>101</v>
      </c>
      <c r="M23" s="198"/>
      <c r="N23" s="199"/>
      <c r="O23" s="199"/>
      <c r="P23" s="74"/>
      <c r="Q23" s="230"/>
      <c r="R23" s="74"/>
      <c r="S23" s="74"/>
      <c r="T23" s="74"/>
    </row>
    <row r="24" spans="1:20" s="220" customFormat="1" ht="21" customHeight="1">
      <c r="B24" s="221"/>
      <c r="C24" s="221"/>
      <c r="E24" s="222"/>
      <c r="F24" s="223"/>
      <c r="G24" s="223"/>
      <c r="I24" s="224"/>
      <c r="J24" s="225"/>
      <c r="M24" s="198"/>
      <c r="N24" s="199"/>
      <c r="O24" s="199"/>
      <c r="P24" s="74"/>
      <c r="Q24" s="230"/>
      <c r="R24" s="74"/>
      <c r="S24" s="74"/>
      <c r="T24" s="74"/>
    </row>
    <row r="25" spans="1:20" s="220" customFormat="1" ht="21" customHeight="1">
      <c r="A25" s="188"/>
      <c r="B25" s="210" t="s">
        <v>125</v>
      </c>
      <c r="C25" s="188"/>
      <c r="D25" s="195"/>
      <c r="E25" s="200"/>
      <c r="F25" s="200"/>
      <c r="G25" s="200"/>
      <c r="H25" s="195"/>
      <c r="I25" s="195"/>
      <c r="J25" s="188"/>
      <c r="K25" s="188"/>
      <c r="L25" s="188"/>
      <c r="M25" s="188"/>
      <c r="N25" s="188"/>
      <c r="O25" s="188"/>
      <c r="P25" s="74"/>
      <c r="Q25" s="74"/>
      <c r="R25" s="74"/>
      <c r="S25" s="74"/>
      <c r="T25" s="74"/>
    </row>
    <row r="26" spans="1:20" ht="51.75" customHeight="1">
      <c r="A26" s="68" t="s">
        <v>141</v>
      </c>
      <c r="B26" s="201" t="s">
        <v>102</v>
      </c>
      <c r="C26" s="232" t="s">
        <v>97</v>
      </c>
      <c r="D26" s="233" t="s">
        <v>142</v>
      </c>
      <c r="E26" s="202" t="s">
        <v>103</v>
      </c>
      <c r="F26" s="202" t="s">
        <v>104</v>
      </c>
      <c r="G26" s="233" t="s">
        <v>134</v>
      </c>
      <c r="H26" s="232" t="s">
        <v>135</v>
      </c>
      <c r="I26" s="203" t="s">
        <v>105</v>
      </c>
      <c r="J26" s="243" t="s">
        <v>143</v>
      </c>
      <c r="K26" s="232" t="s">
        <v>136</v>
      </c>
      <c r="L26" s="232" t="s">
        <v>137</v>
      </c>
      <c r="M26" s="232" t="s">
        <v>138</v>
      </c>
      <c r="N26" s="232" t="s">
        <v>8</v>
      </c>
      <c r="O26" s="241"/>
      <c r="P26" s="74"/>
      <c r="Q26" s="231"/>
      <c r="R26" s="74"/>
      <c r="S26" s="74"/>
      <c r="T26" s="74"/>
    </row>
    <row r="27" spans="1:20" s="68" customFormat="1" ht="28.5" customHeight="1">
      <c r="A27" s="235"/>
      <c r="B27" s="236" t="s">
        <v>106</v>
      </c>
      <c r="C27" s="259" t="str">
        <f>$B$20</f>
        <v>農事用電力（81）</v>
      </c>
      <c r="D27" s="237">
        <f>VLOOKUP(C27,$P$2:$Q$9,2,FALSE)</f>
        <v>681.71</v>
      </c>
      <c r="E27" s="244"/>
      <c r="F27" s="244"/>
      <c r="G27" s="239">
        <f t="shared" ref="G27:G32" si="8">$E$6</f>
        <v>0</v>
      </c>
      <c r="H27" s="238">
        <f t="shared" ref="H27:H32" si="9">$K$6*100</f>
        <v>90</v>
      </c>
      <c r="I27" s="238">
        <f>IF(C27="","",ROUNDDOWN(IF(OR(C27="従量電灯A（31）",C27="なっトクでんき（31）"),D27,IF(OR(C27="eスマート10（43）",C27="eスマート10（43）ガスネット割引"),IF(F27=0,(D27+MAX(0,G27-6)*$R$6)/2,D27+MAX(0,G27-6)*$R$6)*IF(C27="eスマート10（43）ガスネット割引",0.98,1),IF(OR(C27="従量電灯B（41）",C27="なっトクでんきBiz（41）"),IF(F27=0,D27*G27/2,D27*G27),IF(OR(C27="低圧電力（51）",C27="農事用電力（81）"),IF(F27=0,D27*G27/2,D27*G27*(1+(85-H27)/100)),""))))*IF(ISNUMBER(M27),M27/30,1),0))</f>
        <v>0</v>
      </c>
      <c r="J27" s="238">
        <f>E27-I27</f>
        <v>0</v>
      </c>
      <c r="K27" s="256"/>
      <c r="L27" s="256"/>
      <c r="M27" s="234" t="str">
        <f>IF(COUNT(K27, L27)=2, L27-K27+1, "")</f>
        <v/>
      </c>
      <c r="N27" s="234"/>
      <c r="O27" s="242"/>
    </row>
    <row r="28" spans="1:20" s="68" customFormat="1" ht="30" customHeight="1">
      <c r="B28" s="236" t="s">
        <v>107</v>
      </c>
      <c r="C28" s="259" t="str">
        <f t="shared" ref="C28:C32" si="10">$B$20</f>
        <v>農事用電力（81）</v>
      </c>
      <c r="D28" s="237">
        <f t="shared" ref="D28:D32" si="11">VLOOKUP(C28,$P$2:$Q$9,2,FALSE)</f>
        <v>681.71</v>
      </c>
      <c r="E28" s="244"/>
      <c r="F28" s="244"/>
      <c r="G28" s="239">
        <f t="shared" si="8"/>
        <v>0</v>
      </c>
      <c r="H28" s="238">
        <f t="shared" si="9"/>
        <v>90</v>
      </c>
      <c r="I28" s="238">
        <f t="shared" ref="I28:I32" si="12">IF(C28="","",ROUNDDOWN(IF(OR(C28="従量電灯A（31）",C28="なっトクでんき（31）"),D28,IF(OR(C28="eスマート10（43）",C28="eスマート10（43）ガスネット割引"),IF(F28=0,(D28+MAX(0,G28-6)*$R$6)/2,D28+MAX(0,G28-6)*$R$6)*IF(C28="eスマート10（43）ガスネット割引",0.98,1),IF(OR(C28="従量電灯B（41）",C28="なっトクでんきBiz（41）"),IF(F28=0,D28*G28/2,D28*G28),IF(OR(C28="低圧電力（51）",C28="農事用電力（81）"),IF(F28=0,D28*G28/2,D28*G28*(1+(85-H28)/100)),""))))*IF(ISNUMBER(M28),M28/30,1),0))</f>
        <v>0</v>
      </c>
      <c r="J28" s="238">
        <f>E28-I28</f>
        <v>0</v>
      </c>
      <c r="K28" s="255"/>
      <c r="L28" s="255"/>
      <c r="M28" s="234" t="str">
        <f t="shared" ref="M28:M32" si="13">IF(COUNT(K28, L28)=2, L28-K28+1, "")</f>
        <v/>
      </c>
      <c r="N28" s="234"/>
      <c r="O28" s="242"/>
    </row>
    <row r="29" spans="1:20" s="68" customFormat="1" ht="30" customHeight="1">
      <c r="B29" s="236" t="s">
        <v>108</v>
      </c>
      <c r="C29" s="259" t="str">
        <f t="shared" si="10"/>
        <v>農事用電力（81）</v>
      </c>
      <c r="D29" s="237">
        <f t="shared" si="11"/>
        <v>681.71</v>
      </c>
      <c r="E29" s="244"/>
      <c r="F29" s="244"/>
      <c r="G29" s="239">
        <f t="shared" si="8"/>
        <v>0</v>
      </c>
      <c r="H29" s="238">
        <f t="shared" si="9"/>
        <v>90</v>
      </c>
      <c r="I29" s="238">
        <f t="shared" si="12"/>
        <v>0</v>
      </c>
      <c r="J29" s="238">
        <f>E29-I29</f>
        <v>0</v>
      </c>
      <c r="K29" s="255"/>
      <c r="L29" s="255"/>
      <c r="M29" s="234" t="str">
        <f t="shared" si="13"/>
        <v/>
      </c>
      <c r="N29" s="234"/>
      <c r="O29" s="242"/>
    </row>
    <row r="30" spans="1:20" s="68" customFormat="1" ht="30" customHeight="1">
      <c r="B30" s="236" t="s">
        <v>109</v>
      </c>
      <c r="C30" s="259" t="str">
        <f t="shared" si="10"/>
        <v>農事用電力（81）</v>
      </c>
      <c r="D30" s="237">
        <f t="shared" si="11"/>
        <v>681.71</v>
      </c>
      <c r="E30" s="244"/>
      <c r="F30" s="244"/>
      <c r="G30" s="239">
        <f t="shared" si="8"/>
        <v>0</v>
      </c>
      <c r="H30" s="238">
        <f t="shared" si="9"/>
        <v>90</v>
      </c>
      <c r="I30" s="238">
        <f t="shared" si="12"/>
        <v>0</v>
      </c>
      <c r="J30" s="238">
        <f t="shared" ref="J30:J32" si="14">E30-I30</f>
        <v>0</v>
      </c>
      <c r="K30" s="255"/>
      <c r="L30" s="255"/>
      <c r="M30" s="234" t="str">
        <f t="shared" si="13"/>
        <v/>
      </c>
      <c r="N30" s="234"/>
      <c r="O30" s="242"/>
    </row>
    <row r="31" spans="1:20" s="68" customFormat="1" ht="30" customHeight="1">
      <c r="B31" s="236" t="s">
        <v>110</v>
      </c>
      <c r="C31" s="259" t="str">
        <f t="shared" si="10"/>
        <v>農事用電力（81）</v>
      </c>
      <c r="D31" s="237">
        <f t="shared" si="11"/>
        <v>681.71</v>
      </c>
      <c r="E31" s="244"/>
      <c r="F31" s="244"/>
      <c r="G31" s="239">
        <f t="shared" si="8"/>
        <v>0</v>
      </c>
      <c r="H31" s="238">
        <f t="shared" si="9"/>
        <v>90</v>
      </c>
      <c r="I31" s="238">
        <f t="shared" si="12"/>
        <v>0</v>
      </c>
      <c r="J31" s="238">
        <f t="shared" si="14"/>
        <v>0</v>
      </c>
      <c r="K31" s="255"/>
      <c r="L31" s="255"/>
      <c r="M31" s="234" t="str">
        <f t="shared" si="13"/>
        <v/>
      </c>
      <c r="N31" s="234"/>
      <c r="O31" s="242"/>
    </row>
    <row r="32" spans="1:20" s="68" customFormat="1" ht="30" customHeight="1">
      <c r="B32" s="236" t="s">
        <v>111</v>
      </c>
      <c r="C32" s="259" t="str">
        <f t="shared" si="10"/>
        <v>農事用電力（81）</v>
      </c>
      <c r="D32" s="237">
        <f t="shared" si="11"/>
        <v>681.71</v>
      </c>
      <c r="E32" s="244"/>
      <c r="F32" s="244"/>
      <c r="G32" s="239">
        <f t="shared" si="8"/>
        <v>0</v>
      </c>
      <c r="H32" s="238">
        <f t="shared" si="9"/>
        <v>90</v>
      </c>
      <c r="I32" s="238">
        <f t="shared" si="12"/>
        <v>0</v>
      </c>
      <c r="J32" s="238">
        <f t="shared" si="14"/>
        <v>0</v>
      </c>
      <c r="K32" s="256"/>
      <c r="L32" s="256"/>
      <c r="M32" s="234" t="str">
        <f t="shared" si="13"/>
        <v/>
      </c>
      <c r="N32" s="234"/>
      <c r="O32" s="242"/>
    </row>
    <row r="33" spans="1:20" s="68" customFormat="1" ht="30" customHeight="1" thickBot="1">
      <c r="A33" s="188"/>
      <c r="B33" s="249"/>
      <c r="C33" s="260"/>
      <c r="D33" s="250"/>
      <c r="E33" s="250"/>
      <c r="F33" s="250"/>
      <c r="G33" s="251"/>
      <c r="H33" s="249"/>
      <c r="I33" s="252"/>
      <c r="J33" s="252"/>
      <c r="K33" s="254"/>
      <c r="L33" s="254"/>
      <c r="M33" s="252"/>
      <c r="N33" s="252"/>
      <c r="O33" s="188"/>
    </row>
    <row r="34" spans="1:20" ht="30" customHeight="1">
      <c r="B34" s="245" t="s">
        <v>112</v>
      </c>
      <c r="C34" s="246"/>
      <c r="D34" s="247"/>
      <c r="E34" s="247"/>
      <c r="F34" s="229">
        <f>SUM(F27:F33)</f>
        <v>0</v>
      </c>
      <c r="G34" s="229">
        <f>SUM(G27:G33)</f>
        <v>0</v>
      </c>
      <c r="H34" s="229">
        <f>SUM(H27:H33)</f>
        <v>540</v>
      </c>
      <c r="I34" s="229">
        <f>SUM(I27:I33)</f>
        <v>0</v>
      </c>
      <c r="J34" s="229">
        <f>SUM(J27:J33)</f>
        <v>0</v>
      </c>
      <c r="K34" s="253"/>
      <c r="L34" s="253"/>
      <c r="M34" s="248"/>
      <c r="N34" s="248"/>
    </row>
    <row r="37" spans="1:20" ht="29.25" customHeight="1">
      <c r="B37" s="325" t="s">
        <v>113</v>
      </c>
      <c r="C37" s="325"/>
      <c r="E37" s="258">
        <f>VLOOKUP(B37,$P$2:$Q$9,2,FALSE)</f>
        <v>681.71</v>
      </c>
      <c r="F37" s="226" t="s">
        <v>127</v>
      </c>
      <c r="G37" s="191"/>
      <c r="J37" s="227"/>
      <c r="K37" s="228"/>
      <c r="L37" s="220"/>
      <c r="M37" s="189"/>
      <c r="N37" s="189"/>
      <c r="O37" s="189"/>
      <c r="P37" s="74"/>
      <c r="Q37" s="230"/>
      <c r="R37" s="74"/>
      <c r="S37" s="74"/>
      <c r="T37" s="74"/>
    </row>
    <row r="38" spans="1:20" ht="32.25" customHeight="1">
      <c r="A38" s="204"/>
      <c r="B38" s="214" t="str">
        <f>"常時基本料金＝契約電力(kw)×"&amp;E37&amp;"円　±　力率割引（基本料金×85％―力率）＝"</f>
        <v>常時基本料金＝契約電力(kw)×681.71円　±　力率割引（基本料金×85％―力率）＝</v>
      </c>
      <c r="C38" s="189"/>
      <c r="I38" s="195"/>
      <c r="M38" s="189"/>
      <c r="N38" s="189"/>
      <c r="O38" s="189"/>
      <c r="P38" s="74"/>
      <c r="Q38" s="74"/>
      <c r="R38" s="74"/>
      <c r="S38" s="74"/>
      <c r="T38" s="74"/>
    </row>
    <row r="39" spans="1:20" ht="18.75">
      <c r="B39" s="193"/>
      <c r="E39" s="194" t="s">
        <v>99</v>
      </c>
      <c r="K39" s="194" t="s">
        <v>100</v>
      </c>
      <c r="M39" s="189"/>
      <c r="N39" s="189"/>
      <c r="O39" s="189"/>
      <c r="P39" s="74"/>
      <c r="Q39" s="74"/>
      <c r="R39" s="74"/>
      <c r="S39" s="74"/>
      <c r="T39" s="74"/>
    </row>
    <row r="40" spans="1:20" ht="24.95" customHeight="1">
      <c r="B40" s="189"/>
      <c r="C40" s="189"/>
      <c r="E40" s="192"/>
      <c r="G40" s="257"/>
      <c r="H40" s="257"/>
      <c r="I40" s="323" t="s">
        <v>126</v>
      </c>
      <c r="J40" s="324"/>
      <c r="K40" s="196">
        <v>0.9</v>
      </c>
      <c r="L40" s="197" t="s">
        <v>101</v>
      </c>
      <c r="M40" s="198"/>
      <c r="N40" s="199"/>
      <c r="O40" s="199"/>
      <c r="P40" s="74"/>
      <c r="Q40" s="230"/>
      <c r="R40" s="74"/>
      <c r="S40" s="74"/>
      <c r="T40" s="74"/>
    </row>
    <row r="41" spans="1:20" s="220" customFormat="1" ht="21" customHeight="1">
      <c r="B41" s="221"/>
      <c r="C41" s="221"/>
      <c r="E41" s="222"/>
      <c r="F41" s="223"/>
      <c r="G41" s="223"/>
      <c r="I41" s="224"/>
      <c r="J41" s="225"/>
      <c r="M41" s="198"/>
      <c r="N41" s="199"/>
      <c r="O41" s="199"/>
      <c r="P41" s="74"/>
      <c r="Q41" s="230"/>
      <c r="R41" s="74"/>
      <c r="S41" s="74"/>
      <c r="T41" s="74"/>
    </row>
    <row r="42" spans="1:20" s="220" customFormat="1" ht="21" customHeight="1">
      <c r="A42" s="188"/>
      <c r="B42" s="210" t="s">
        <v>124</v>
      </c>
      <c r="C42" s="188"/>
      <c r="D42" s="195"/>
      <c r="E42" s="200"/>
      <c r="F42" s="200"/>
      <c r="G42" s="200"/>
      <c r="H42" s="195"/>
      <c r="I42" s="195"/>
      <c r="J42" s="188"/>
      <c r="K42" s="188"/>
      <c r="L42" s="188"/>
      <c r="M42" s="188"/>
      <c r="N42" s="188"/>
      <c r="O42" s="188"/>
      <c r="P42" s="74"/>
      <c r="Q42" s="74"/>
      <c r="R42" s="74"/>
      <c r="S42" s="74"/>
      <c r="T42" s="74"/>
    </row>
    <row r="43" spans="1:20" ht="51.75" customHeight="1">
      <c r="A43" s="68" t="s">
        <v>141</v>
      </c>
      <c r="B43" s="201" t="s">
        <v>102</v>
      </c>
      <c r="C43" s="232" t="s">
        <v>97</v>
      </c>
      <c r="D43" s="233" t="s">
        <v>142</v>
      </c>
      <c r="E43" s="202" t="s">
        <v>103</v>
      </c>
      <c r="F43" s="202" t="s">
        <v>104</v>
      </c>
      <c r="G43" s="233" t="s">
        <v>134</v>
      </c>
      <c r="H43" s="232" t="s">
        <v>135</v>
      </c>
      <c r="I43" s="203" t="s">
        <v>105</v>
      </c>
      <c r="J43" s="243" t="s">
        <v>143</v>
      </c>
      <c r="K43" s="232" t="s">
        <v>136</v>
      </c>
      <c r="L43" s="232" t="s">
        <v>137</v>
      </c>
      <c r="M43" s="232" t="s">
        <v>138</v>
      </c>
      <c r="N43" s="232" t="s">
        <v>8</v>
      </c>
      <c r="O43" s="241"/>
      <c r="P43" s="74"/>
      <c r="Q43" s="231"/>
      <c r="R43" s="74"/>
      <c r="S43" s="74"/>
      <c r="T43" s="74"/>
    </row>
    <row r="44" spans="1:20" s="68" customFormat="1" ht="28.5" customHeight="1">
      <c r="A44" s="235"/>
      <c r="B44" s="236" t="s">
        <v>106</v>
      </c>
      <c r="C44" s="259" t="str">
        <f>$B$37</f>
        <v>農事用電力（81）</v>
      </c>
      <c r="D44" s="237">
        <f>VLOOKUP(C44,$P$2:$Q$9,2,FALSE)</f>
        <v>681.71</v>
      </c>
      <c r="E44" s="244"/>
      <c r="F44" s="244"/>
      <c r="G44" s="239">
        <f t="shared" ref="G44:G49" si="15">$E$6</f>
        <v>0</v>
      </c>
      <c r="H44" s="238">
        <f t="shared" ref="H44:H49" si="16">$K$6*100</f>
        <v>90</v>
      </c>
      <c r="I44" s="238">
        <f>IF(C44="","",ROUNDDOWN(IF(OR(C44="従量電灯A（31）",C44="なっトクでんき（31）"),D44,IF(OR(C44="eスマート10（43）",C44="eスマート10（43）ガスネット割引"),IF(F44=0,(D44+MAX(0,G44-6)*$R$6)/2,D44+MAX(0,G44-6)*$R$6)*IF(C44="eスマート10（43）ガスネット割引",0.98,1),IF(OR(C44="従量電灯B（41）",C44="なっトクでんきBiz（41）"),IF(F44=0,D44*G44/2,D44*G44),IF(OR(C44="低圧電力（51）",C44="農事用電力（81）"),IF(F44=0,D44*G44/2,D44*G44*(1+(85-H44)/100)),""))))*IF(ISNUMBER(M44),M44/30,1),0))</f>
        <v>0</v>
      </c>
      <c r="J44" s="238">
        <f>E44-I44</f>
        <v>0</v>
      </c>
      <c r="K44" s="256"/>
      <c r="L44" s="256"/>
      <c r="M44" s="234" t="str">
        <f>IF(COUNT(K44, L44)=2, L44-K44+1, "")</f>
        <v/>
      </c>
      <c r="N44" s="234"/>
      <c r="O44" s="242"/>
    </row>
    <row r="45" spans="1:20" s="68" customFormat="1" ht="30" customHeight="1">
      <c r="B45" s="236" t="s">
        <v>107</v>
      </c>
      <c r="C45" s="259" t="str">
        <f t="shared" ref="C45:C49" si="17">$B$37</f>
        <v>農事用電力（81）</v>
      </c>
      <c r="D45" s="237">
        <f t="shared" ref="D45:D49" si="18">VLOOKUP(C45,$P$2:$Q$9,2,FALSE)</f>
        <v>681.71</v>
      </c>
      <c r="E45" s="244"/>
      <c r="F45" s="244"/>
      <c r="G45" s="239">
        <f t="shared" si="15"/>
        <v>0</v>
      </c>
      <c r="H45" s="238">
        <f t="shared" si="16"/>
        <v>90</v>
      </c>
      <c r="I45" s="238">
        <f t="shared" ref="I45:I49" si="19">IF(C45="","",ROUNDDOWN(IF(OR(C45="従量電灯A（31）",C45="なっトクでんき（31）"),D45,IF(OR(C45="eスマート10（43）",C45="eスマート10（43）ガスネット割引"),IF(F45=0,(D45+MAX(0,G45-6)*$R$6)/2,D45+MAX(0,G45-6)*$R$6)*IF(C45="eスマート10（43）ガスネット割引",0.98,1),IF(OR(C45="従量電灯B（41）",C45="なっトクでんきBiz（41）"),IF(F45=0,D45*G45/2,D45*G45),IF(OR(C45="低圧電力（51）",C45="農事用電力（81）"),IF(F45=0,D45*G45/2,D45*G45*(1+(85-H45)/100)),""))))*IF(ISNUMBER(M45),M45/30,1),0))</f>
        <v>0</v>
      </c>
      <c r="J45" s="238">
        <f>E45-I45</f>
        <v>0</v>
      </c>
      <c r="K45" s="255"/>
      <c r="L45" s="255"/>
      <c r="M45" s="234" t="str">
        <f t="shared" ref="M45:M49" si="20">IF(COUNT(K45, L45)=2, L45-K45+1, "")</f>
        <v/>
      </c>
      <c r="N45" s="234"/>
      <c r="O45" s="242"/>
    </row>
    <row r="46" spans="1:20" s="68" customFormat="1" ht="30" customHeight="1">
      <c r="B46" s="236" t="s">
        <v>108</v>
      </c>
      <c r="C46" s="259" t="str">
        <f t="shared" si="17"/>
        <v>農事用電力（81）</v>
      </c>
      <c r="D46" s="237">
        <f t="shared" si="18"/>
        <v>681.71</v>
      </c>
      <c r="E46" s="244"/>
      <c r="F46" s="244"/>
      <c r="G46" s="239">
        <f t="shared" si="15"/>
        <v>0</v>
      </c>
      <c r="H46" s="238">
        <f t="shared" si="16"/>
        <v>90</v>
      </c>
      <c r="I46" s="238">
        <f t="shared" si="19"/>
        <v>0</v>
      </c>
      <c r="J46" s="238">
        <f>E46-I46</f>
        <v>0</v>
      </c>
      <c r="K46" s="255"/>
      <c r="L46" s="255"/>
      <c r="M46" s="234" t="str">
        <f t="shared" si="20"/>
        <v/>
      </c>
      <c r="N46" s="234"/>
      <c r="O46" s="242"/>
    </row>
    <row r="47" spans="1:20" s="68" customFormat="1" ht="30" customHeight="1">
      <c r="B47" s="236" t="s">
        <v>109</v>
      </c>
      <c r="C47" s="259" t="str">
        <f t="shared" si="17"/>
        <v>農事用電力（81）</v>
      </c>
      <c r="D47" s="237">
        <f t="shared" si="18"/>
        <v>681.71</v>
      </c>
      <c r="E47" s="244"/>
      <c r="F47" s="244"/>
      <c r="G47" s="239">
        <f t="shared" si="15"/>
        <v>0</v>
      </c>
      <c r="H47" s="238">
        <f t="shared" si="16"/>
        <v>90</v>
      </c>
      <c r="I47" s="238">
        <f t="shared" si="19"/>
        <v>0</v>
      </c>
      <c r="J47" s="238">
        <f t="shared" ref="J47:J49" si="21">E47-I47</f>
        <v>0</v>
      </c>
      <c r="K47" s="255"/>
      <c r="L47" s="255"/>
      <c r="M47" s="234" t="str">
        <f t="shared" si="20"/>
        <v/>
      </c>
      <c r="N47" s="234"/>
      <c r="O47" s="242"/>
    </row>
    <row r="48" spans="1:20" s="68" customFormat="1" ht="30" customHeight="1">
      <c r="B48" s="236" t="s">
        <v>110</v>
      </c>
      <c r="C48" s="259" t="str">
        <f t="shared" si="17"/>
        <v>農事用電力（81）</v>
      </c>
      <c r="D48" s="237">
        <f t="shared" si="18"/>
        <v>681.71</v>
      </c>
      <c r="E48" s="244"/>
      <c r="F48" s="244"/>
      <c r="G48" s="239">
        <f t="shared" si="15"/>
        <v>0</v>
      </c>
      <c r="H48" s="238">
        <f t="shared" si="16"/>
        <v>90</v>
      </c>
      <c r="I48" s="238">
        <f t="shared" si="19"/>
        <v>0</v>
      </c>
      <c r="J48" s="238">
        <f t="shared" si="21"/>
        <v>0</v>
      </c>
      <c r="K48" s="255"/>
      <c r="L48" s="255"/>
      <c r="M48" s="234" t="str">
        <f t="shared" si="20"/>
        <v/>
      </c>
      <c r="N48" s="234"/>
      <c r="O48" s="242"/>
    </row>
    <row r="49" spans="1:15" s="68" customFormat="1" ht="30" customHeight="1">
      <c r="B49" s="236" t="s">
        <v>111</v>
      </c>
      <c r="C49" s="259" t="str">
        <f t="shared" si="17"/>
        <v>農事用電力（81）</v>
      </c>
      <c r="D49" s="237">
        <f t="shared" si="18"/>
        <v>681.71</v>
      </c>
      <c r="E49" s="244"/>
      <c r="F49" s="244"/>
      <c r="G49" s="239">
        <f t="shared" si="15"/>
        <v>0</v>
      </c>
      <c r="H49" s="238">
        <f t="shared" si="16"/>
        <v>90</v>
      </c>
      <c r="I49" s="238">
        <f t="shared" si="19"/>
        <v>0</v>
      </c>
      <c r="J49" s="238">
        <f t="shared" si="21"/>
        <v>0</v>
      </c>
      <c r="K49" s="256"/>
      <c r="L49" s="256"/>
      <c r="M49" s="234" t="str">
        <f t="shared" si="20"/>
        <v/>
      </c>
      <c r="N49" s="234"/>
      <c r="O49" s="242"/>
    </row>
    <row r="50" spans="1:15" s="68" customFormat="1" ht="30" customHeight="1" thickBot="1">
      <c r="A50" s="188"/>
      <c r="B50" s="249"/>
      <c r="C50" s="260"/>
      <c r="D50" s="250"/>
      <c r="E50" s="250"/>
      <c r="F50" s="250"/>
      <c r="G50" s="251"/>
      <c r="H50" s="249"/>
      <c r="I50" s="252"/>
      <c r="J50" s="252"/>
      <c r="K50" s="254"/>
      <c r="L50" s="254"/>
      <c r="M50" s="252"/>
      <c r="N50" s="252"/>
      <c r="O50" s="188"/>
    </row>
    <row r="51" spans="1:15" ht="30" customHeight="1">
      <c r="B51" s="245" t="s">
        <v>112</v>
      </c>
      <c r="C51" s="246"/>
      <c r="D51" s="247"/>
      <c r="E51" s="247"/>
      <c r="F51" s="229">
        <f>SUM(F44:F50)</f>
        <v>0</v>
      </c>
      <c r="G51" s="229">
        <f>SUM(G44:G50)</f>
        <v>0</v>
      </c>
      <c r="H51" s="229">
        <f>SUM(H44:H50)</f>
        <v>540</v>
      </c>
      <c r="I51" s="229">
        <f>SUM(I44:I50)</f>
        <v>0</v>
      </c>
      <c r="J51" s="229">
        <f>SUM(J44:J50)</f>
        <v>0</v>
      </c>
      <c r="K51" s="253"/>
      <c r="L51" s="253"/>
      <c r="M51" s="248"/>
      <c r="N51" s="248"/>
    </row>
  </sheetData>
  <mergeCells count="6">
    <mergeCell ref="I6:J6"/>
    <mergeCell ref="I23:J23"/>
    <mergeCell ref="I40:J40"/>
    <mergeCell ref="B3:C3"/>
    <mergeCell ref="B20:C20"/>
    <mergeCell ref="B37:C37"/>
  </mergeCells>
  <phoneticPr fontId="1"/>
  <dataValidations count="1">
    <dataValidation type="list" allowBlank="1" showInputMessage="1" showErrorMessage="1" sqref="B3 B20 B37" xr:uid="{9EAD7CC5-E3D1-467D-B8BC-041A1BACC134}">
      <formula1>$P$2:$P$9</formula1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scale="90" fitToHeight="2" orientation="landscape" r:id="rId1"/>
  <rowBreaks count="2" manualBreakCount="2">
    <brk id="18" max="16383" man="1"/>
    <brk id="35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7DAC-C377-4709-9AC3-EC5916D6A6D1}">
  <sheetPr>
    <tabColor theme="1"/>
  </sheetPr>
  <dimension ref="A1"/>
  <sheetViews>
    <sheetView workbookViewId="0">
      <selection activeCell="L40" sqref="L40"/>
    </sheetView>
  </sheetViews>
  <sheetFormatPr defaultRowHeight="13.5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FD32-AA28-496A-8589-D1DC894BD954}">
  <sheetPr codeName="Sheet4">
    <tabColor theme="1"/>
  </sheetPr>
  <dimension ref="B1:G7"/>
  <sheetViews>
    <sheetView workbookViewId="0">
      <selection activeCell="L40" sqref="L40"/>
    </sheetView>
  </sheetViews>
  <sheetFormatPr defaultRowHeight="13.5"/>
  <cols>
    <col min="2" max="2" width="16.5" customWidth="1"/>
    <col min="3" max="3" width="4.375" customWidth="1"/>
    <col min="4" max="4" width="15.5" customWidth="1"/>
    <col min="5" max="5" width="9.875" customWidth="1"/>
  </cols>
  <sheetData>
    <row r="1" spans="2:7">
      <c r="E1" s="68"/>
      <c r="F1" s="68"/>
      <c r="G1" s="68"/>
    </row>
    <row r="2" spans="2:7" ht="39.950000000000003" customHeight="1">
      <c r="B2" s="61" t="s">
        <v>13</v>
      </c>
      <c r="C2" s="65"/>
      <c r="D2" s="60" t="s">
        <v>32</v>
      </c>
      <c r="E2" s="69"/>
      <c r="F2" s="68"/>
      <c r="G2" s="68" t="s">
        <v>51</v>
      </c>
    </row>
    <row r="3" spans="2:7" ht="39.950000000000003" customHeight="1">
      <c r="B3" s="66" t="s">
        <v>36</v>
      </c>
      <c r="C3" s="65"/>
      <c r="D3" s="67" t="s">
        <v>35</v>
      </c>
      <c r="E3" s="56"/>
      <c r="F3" s="70">
        <v>0.8</v>
      </c>
      <c r="G3" s="70">
        <v>0.8</v>
      </c>
    </row>
    <row r="4" spans="2:7" ht="39.950000000000003" customHeight="1">
      <c r="B4" s="62" t="s">
        <v>12</v>
      </c>
      <c r="C4" s="65"/>
      <c r="D4" s="67" t="s">
        <v>48</v>
      </c>
      <c r="E4" s="56"/>
      <c r="F4" s="71" t="s">
        <v>52</v>
      </c>
      <c r="G4" s="70">
        <f>0.6/1.6</f>
        <v>0.37499999999999994</v>
      </c>
    </row>
    <row r="5" spans="2:7" ht="39.950000000000003" customHeight="1">
      <c r="B5" s="62" t="s">
        <v>15</v>
      </c>
      <c r="C5" s="65"/>
      <c r="D5" s="67" t="s">
        <v>49</v>
      </c>
      <c r="E5" s="55"/>
      <c r="F5" s="57" t="s">
        <v>53</v>
      </c>
      <c r="G5" s="54">
        <f>0.75/1.75</f>
        <v>0.42857142857142855</v>
      </c>
    </row>
    <row r="6" spans="2:7" ht="39.950000000000003" customHeight="1">
      <c r="B6" s="65"/>
      <c r="C6" s="65"/>
      <c r="D6" s="67" t="s">
        <v>47</v>
      </c>
      <c r="E6" s="55"/>
      <c r="F6" s="58" t="s">
        <v>54</v>
      </c>
      <c r="G6" s="54">
        <v>0.5</v>
      </c>
    </row>
    <row r="7" spans="2:7" ht="39.950000000000003" customHeight="1">
      <c r="B7" s="65"/>
      <c r="C7" s="65"/>
      <c r="D7" s="67" t="s">
        <v>19</v>
      </c>
      <c r="E7" s="56"/>
      <c r="G7" s="53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54CF-C0ED-4BDA-B6B9-2D07AF528A59}">
  <sheetPr>
    <tabColor theme="1"/>
  </sheetPr>
  <dimension ref="B2:P25"/>
  <sheetViews>
    <sheetView zoomScale="145" zoomScaleNormal="145" workbookViewId="0">
      <selection activeCell="L40" sqref="L40"/>
    </sheetView>
  </sheetViews>
  <sheetFormatPr defaultRowHeight="13.5"/>
  <cols>
    <col min="2" max="2" width="9.125" customWidth="1"/>
    <col min="3" max="3" width="12.375" bestFit="1" customWidth="1"/>
    <col min="12" max="13" width="9" style="74"/>
    <col min="15" max="15" width="9" style="74"/>
  </cols>
  <sheetData>
    <row r="2" spans="2:16">
      <c r="B2" s="84" t="s">
        <v>70</v>
      </c>
      <c r="C2" s="83" t="s">
        <v>71</v>
      </c>
      <c r="D2" s="82" t="s">
        <v>72</v>
      </c>
      <c r="E2" s="81" t="s">
        <v>73</v>
      </c>
      <c r="F2" s="82" t="s">
        <v>74</v>
      </c>
      <c r="G2" s="81" t="s">
        <v>75</v>
      </c>
      <c r="H2" s="82" t="s">
        <v>76</v>
      </c>
      <c r="I2" s="81" t="s">
        <v>77</v>
      </c>
      <c r="K2" s="86" t="s">
        <v>82</v>
      </c>
      <c r="L2" s="86" t="s">
        <v>84</v>
      </c>
      <c r="M2" s="86" t="s">
        <v>85</v>
      </c>
      <c r="N2" s="91" t="s">
        <v>83</v>
      </c>
      <c r="O2" s="91" t="s">
        <v>83</v>
      </c>
      <c r="P2" s="96" t="s">
        <v>79</v>
      </c>
    </row>
    <row r="3" spans="2:16">
      <c r="B3" s="80">
        <v>44287</v>
      </c>
      <c r="C3" s="109" t="s">
        <v>78</v>
      </c>
      <c r="D3" s="79">
        <v>627</v>
      </c>
      <c r="E3" s="78">
        <v>8.91</v>
      </c>
      <c r="F3" s="79">
        <v>660</v>
      </c>
      <c r="G3" s="78">
        <v>8.76</v>
      </c>
      <c r="H3" s="79">
        <v>671</v>
      </c>
      <c r="I3" s="78">
        <v>7.16</v>
      </c>
      <c r="K3" s="87">
        <v>-1.1599999999999999</v>
      </c>
      <c r="L3" s="87">
        <v>-1.1100000000000001</v>
      </c>
      <c r="M3" s="88">
        <v>-1.0900000000000001</v>
      </c>
      <c r="N3" s="92"/>
      <c r="O3" s="93"/>
      <c r="P3" s="100">
        <v>2.98</v>
      </c>
    </row>
    <row r="4" spans="2:16">
      <c r="B4" s="80">
        <v>44317</v>
      </c>
      <c r="C4" s="109" t="s">
        <v>78</v>
      </c>
      <c r="D4" s="79">
        <v>627</v>
      </c>
      <c r="E4" s="78">
        <v>8.91</v>
      </c>
      <c r="F4" s="79">
        <v>660</v>
      </c>
      <c r="G4" s="78">
        <v>8.76</v>
      </c>
      <c r="H4" s="79">
        <v>671</v>
      </c>
      <c r="I4" s="78">
        <v>7.16</v>
      </c>
      <c r="K4" s="87">
        <v>-0.81</v>
      </c>
      <c r="L4" s="87">
        <v>-0.77</v>
      </c>
      <c r="M4" s="88">
        <v>-0.76</v>
      </c>
      <c r="N4" s="92"/>
      <c r="O4" s="93"/>
      <c r="P4" s="100">
        <v>3.36</v>
      </c>
    </row>
    <row r="5" spans="2:16">
      <c r="B5" s="77">
        <v>44348</v>
      </c>
      <c r="C5" s="110" t="s">
        <v>78</v>
      </c>
      <c r="D5" s="76">
        <v>627</v>
      </c>
      <c r="E5" s="75">
        <v>8.91</v>
      </c>
      <c r="F5" s="76">
        <v>660</v>
      </c>
      <c r="G5" s="75">
        <v>8.76</v>
      </c>
      <c r="H5" s="76">
        <v>671</v>
      </c>
      <c r="I5" s="75">
        <v>7.16</v>
      </c>
      <c r="K5" s="87">
        <v>-0.64</v>
      </c>
      <c r="L5" s="87">
        <v>-0.62</v>
      </c>
      <c r="M5" s="88">
        <v>-0.61</v>
      </c>
      <c r="N5" s="92"/>
      <c r="O5" s="93"/>
      <c r="P5" s="100">
        <v>3.36</v>
      </c>
    </row>
    <row r="6" spans="2:16">
      <c r="B6" s="77">
        <v>44378</v>
      </c>
      <c r="C6" s="110" t="s">
        <v>78</v>
      </c>
      <c r="D6" s="76">
        <v>627</v>
      </c>
      <c r="E6" s="75">
        <v>9.98</v>
      </c>
      <c r="F6" s="76">
        <v>660</v>
      </c>
      <c r="G6" s="75">
        <v>9.41</v>
      </c>
      <c r="H6" s="76">
        <v>671</v>
      </c>
      <c r="I6" s="75">
        <v>7.65</v>
      </c>
      <c r="K6" s="87">
        <v>-0.56000000000000005</v>
      </c>
      <c r="L6" s="87">
        <v>-0.54</v>
      </c>
      <c r="M6" s="88">
        <v>-0.53</v>
      </c>
      <c r="N6" s="92"/>
      <c r="O6" s="93"/>
      <c r="P6" s="100">
        <v>3.36</v>
      </c>
    </row>
    <row r="7" spans="2:16">
      <c r="B7" s="77">
        <v>44409</v>
      </c>
      <c r="C7" s="110" t="s">
        <v>78</v>
      </c>
      <c r="D7" s="76">
        <v>627</v>
      </c>
      <c r="E7" s="75">
        <v>9.98</v>
      </c>
      <c r="F7" s="76">
        <v>660</v>
      </c>
      <c r="G7" s="75">
        <v>9.41</v>
      </c>
      <c r="H7" s="76">
        <v>671</v>
      </c>
      <c r="I7" s="75">
        <v>7.65</v>
      </c>
      <c r="K7" s="87">
        <v>-0.57999999999999996</v>
      </c>
      <c r="L7" s="87">
        <v>-0.55000000000000004</v>
      </c>
      <c r="M7" s="88">
        <v>-0.55000000000000004</v>
      </c>
      <c r="N7" s="92"/>
      <c r="O7" s="93"/>
      <c r="P7" s="100">
        <v>3.36</v>
      </c>
    </row>
    <row r="8" spans="2:16">
      <c r="B8" s="77">
        <v>44440</v>
      </c>
      <c r="C8" s="110" t="s">
        <v>78</v>
      </c>
      <c r="D8" s="76">
        <v>627</v>
      </c>
      <c r="E8" s="75">
        <v>9.98</v>
      </c>
      <c r="F8" s="76">
        <v>660</v>
      </c>
      <c r="G8" s="75">
        <v>9.41</v>
      </c>
      <c r="H8" s="76">
        <v>671</v>
      </c>
      <c r="I8" s="75">
        <v>7.65</v>
      </c>
      <c r="K8" s="87">
        <v>-0.25</v>
      </c>
      <c r="L8" s="87">
        <v>-0.24</v>
      </c>
      <c r="M8" s="88">
        <v>-0.23</v>
      </c>
      <c r="N8" s="92"/>
      <c r="O8" s="93"/>
      <c r="P8" s="100">
        <v>3.36</v>
      </c>
    </row>
    <row r="9" spans="2:16">
      <c r="C9" s="107"/>
      <c r="K9" s="98"/>
      <c r="L9" s="98"/>
      <c r="M9" s="99"/>
      <c r="N9" s="98"/>
      <c r="O9" s="98"/>
      <c r="P9" s="98"/>
    </row>
    <row r="10" spans="2:16">
      <c r="B10" s="84" t="s">
        <v>70</v>
      </c>
      <c r="C10" s="108" t="s">
        <v>71</v>
      </c>
      <c r="D10" s="82" t="s">
        <v>72</v>
      </c>
      <c r="E10" s="81" t="s">
        <v>73</v>
      </c>
      <c r="F10" s="82" t="s">
        <v>74</v>
      </c>
      <c r="G10" s="81" t="s">
        <v>75</v>
      </c>
      <c r="H10" s="82" t="s">
        <v>76</v>
      </c>
      <c r="I10" s="81" t="s">
        <v>77</v>
      </c>
      <c r="K10" s="89" t="s">
        <v>82</v>
      </c>
      <c r="L10" s="89" t="s">
        <v>84</v>
      </c>
      <c r="M10" s="89" t="s">
        <v>85</v>
      </c>
      <c r="N10" s="94" t="s">
        <v>81</v>
      </c>
      <c r="O10" s="94" t="s">
        <v>80</v>
      </c>
      <c r="P10" s="97" t="s">
        <v>79</v>
      </c>
    </row>
    <row r="11" spans="2:16">
      <c r="B11" s="80">
        <v>46113</v>
      </c>
      <c r="C11" s="109" t="s">
        <v>78</v>
      </c>
      <c r="D11" s="79">
        <v>681.71</v>
      </c>
      <c r="E11" s="78">
        <v>8.81</v>
      </c>
      <c r="F11" s="79">
        <v>806.3</v>
      </c>
      <c r="G11" s="78">
        <v>12.89</v>
      </c>
      <c r="H11" s="79">
        <v>704</v>
      </c>
      <c r="I11" s="78">
        <v>11.01</v>
      </c>
      <c r="K11" s="87">
        <v>0.74</v>
      </c>
      <c r="L11" s="87">
        <v>-1.87</v>
      </c>
      <c r="M11" s="87">
        <v>-1.06</v>
      </c>
      <c r="N11" s="95">
        <v>-0.21</v>
      </c>
      <c r="O11" s="95">
        <v>-0.21</v>
      </c>
      <c r="P11" s="101">
        <v>3.98</v>
      </c>
    </row>
    <row r="12" spans="2:16">
      <c r="B12" s="80">
        <v>46143</v>
      </c>
      <c r="C12" s="109" t="s">
        <v>78</v>
      </c>
      <c r="D12" s="79">
        <v>681.71</v>
      </c>
      <c r="E12" s="78">
        <v>8.81</v>
      </c>
      <c r="F12" s="79">
        <v>806.3</v>
      </c>
      <c r="G12" s="78">
        <v>12.89</v>
      </c>
      <c r="H12" s="79">
        <v>704</v>
      </c>
      <c r="I12" s="78">
        <v>11.01</v>
      </c>
      <c r="K12" s="87">
        <v>2.2400000000000002</v>
      </c>
      <c r="L12" s="87">
        <v>-1.03</v>
      </c>
      <c r="M12" s="87">
        <v>-1.02</v>
      </c>
      <c r="N12" s="95">
        <v>0.35</v>
      </c>
      <c r="O12" s="95">
        <v>0.35</v>
      </c>
      <c r="P12" s="100">
        <v>4.18</v>
      </c>
    </row>
    <row r="13" spans="2:16">
      <c r="B13" s="77">
        <v>46174</v>
      </c>
      <c r="C13" s="110" t="s">
        <v>78</v>
      </c>
      <c r="D13" s="79">
        <v>681.71</v>
      </c>
      <c r="E13" s="78">
        <v>8.81</v>
      </c>
      <c r="F13" s="79">
        <v>806.3</v>
      </c>
      <c r="G13" s="78">
        <v>12.89</v>
      </c>
      <c r="H13" s="79">
        <v>704</v>
      </c>
      <c r="I13" s="78">
        <v>11.01</v>
      </c>
      <c r="K13" s="87">
        <v>2.2400000000000002</v>
      </c>
      <c r="L13" s="87">
        <v>-0.99</v>
      </c>
      <c r="M13" s="87">
        <v>-0.98</v>
      </c>
      <c r="N13" s="95">
        <v>0.11</v>
      </c>
      <c r="O13" s="95">
        <v>0.11</v>
      </c>
      <c r="P13" s="100">
        <v>4.18</v>
      </c>
    </row>
    <row r="14" spans="2:16">
      <c r="B14" s="77">
        <v>46204</v>
      </c>
      <c r="C14" s="110" t="s">
        <v>78</v>
      </c>
      <c r="D14" s="79">
        <v>681.71</v>
      </c>
      <c r="E14" s="75">
        <v>9.8800000000000008</v>
      </c>
      <c r="F14" s="79">
        <v>806.3</v>
      </c>
      <c r="G14" s="75">
        <v>13.54</v>
      </c>
      <c r="H14" s="79">
        <v>704</v>
      </c>
      <c r="I14" s="75">
        <v>11.5</v>
      </c>
      <c r="K14" s="87">
        <v>2.2400000000000002</v>
      </c>
      <c r="L14" s="87">
        <v>-0.92</v>
      </c>
      <c r="M14" s="87">
        <v>-0.91</v>
      </c>
      <c r="N14" s="95">
        <v>0.64</v>
      </c>
      <c r="O14" s="95">
        <v>0.63</v>
      </c>
      <c r="P14" s="100">
        <v>4.18</v>
      </c>
    </row>
    <row r="15" spans="2:16">
      <c r="B15" s="77">
        <v>46235</v>
      </c>
      <c r="C15" s="110" t="s">
        <v>78</v>
      </c>
      <c r="D15" s="79">
        <v>681.71</v>
      </c>
      <c r="E15" s="75">
        <v>9.8800000000000008</v>
      </c>
      <c r="F15" s="79">
        <v>806.3</v>
      </c>
      <c r="G15" s="75">
        <v>13.54</v>
      </c>
      <c r="H15" s="79">
        <v>704</v>
      </c>
      <c r="I15" s="75">
        <v>11.5</v>
      </c>
      <c r="K15" s="87">
        <v>-1.26</v>
      </c>
      <c r="L15" s="90">
        <v>-2.5</v>
      </c>
      <c r="M15" s="87">
        <v>-0.69</v>
      </c>
      <c r="N15" s="95">
        <v>0.62</v>
      </c>
      <c r="O15" s="95">
        <v>0.61</v>
      </c>
      <c r="P15" s="100">
        <v>4.18</v>
      </c>
    </row>
    <row r="16" spans="2:16">
      <c r="B16" s="77">
        <v>46266</v>
      </c>
      <c r="C16" s="110" t="s">
        <v>78</v>
      </c>
      <c r="D16" s="79">
        <v>681.71</v>
      </c>
      <c r="E16" s="75">
        <v>9.8800000000000008</v>
      </c>
      <c r="F16" s="79">
        <v>806.3</v>
      </c>
      <c r="G16" s="75">
        <v>13.54</v>
      </c>
      <c r="H16" s="79">
        <v>704</v>
      </c>
      <c r="I16" s="75">
        <v>11.5</v>
      </c>
      <c r="K16" s="87">
        <v>-2.2599999999999998</v>
      </c>
      <c r="L16" s="90">
        <v>-2.8</v>
      </c>
      <c r="M16" s="87">
        <v>-0.49</v>
      </c>
      <c r="N16" s="95">
        <v>1.98</v>
      </c>
      <c r="O16" s="95">
        <v>1.96</v>
      </c>
      <c r="P16" s="100">
        <v>4.18</v>
      </c>
    </row>
    <row r="18" spans="2:4">
      <c r="B18" s="103" t="s">
        <v>86</v>
      </c>
      <c r="C18" s="106"/>
      <c r="D18" s="104"/>
    </row>
    <row r="19" spans="2:4">
      <c r="B19" s="85" t="s">
        <v>87</v>
      </c>
      <c r="C19" s="102" t="s">
        <v>15</v>
      </c>
      <c r="D19" s="85">
        <f>ROUNDDOWN((AVERAGE(D11:D16))/(AVERAGE(D3:D8)),14)</f>
        <v>1.08725677830941</v>
      </c>
    </row>
    <row r="20" spans="2:4">
      <c r="B20" s="85"/>
      <c r="C20" s="102" t="s">
        <v>12</v>
      </c>
      <c r="D20" s="85">
        <f>ROUNDDOWN((AVERAGE(F11:F16))/(AVERAGE(F3:F8)),14)</f>
        <v>1.22166666666667</v>
      </c>
    </row>
    <row r="21" spans="2:4">
      <c r="B21" s="85"/>
      <c r="C21" s="102" t="s">
        <v>36</v>
      </c>
      <c r="D21" s="85">
        <f>ROUNDDOWN((AVERAGE(H11:H16))/(AVERAGE(H3:H8)),14)</f>
        <v>1.0491803278688501</v>
      </c>
    </row>
    <row r="22" spans="2:4">
      <c r="B22" s="103"/>
      <c r="C22" s="105"/>
      <c r="D22" s="104"/>
    </row>
    <row r="23" spans="2:4">
      <c r="B23" s="85" t="s">
        <v>88</v>
      </c>
      <c r="C23" s="102" t="s">
        <v>15</v>
      </c>
      <c r="D23" s="85">
        <f>ROUNDDOWN((AVERAGE(E11:E16)+AVERAGE(K11:K16)+AVERAGE(P11:P16))/(AVERAGE(E3:E8)+AVERAGE(K3:K8)+AVERAGE(P3:P8)),14)</f>
        <v>1.17170462387854</v>
      </c>
    </row>
    <row r="24" spans="2:4">
      <c r="B24" s="85"/>
      <c r="C24" s="102" t="s">
        <v>12</v>
      </c>
      <c r="D24" s="85">
        <f>ROUNDDOWN((AVERAGE(G11:G16)+AVERAGE(L11:L16)+AVERAGE(N11:N16)+AVERAGE(P11:P16))/(AVERAGE(G3:G8)+AVERAGE(L3:L8)+AVERAGE(P3:P8)),14)</f>
        <v>1.3844734601192199</v>
      </c>
    </row>
    <row r="25" spans="2:4">
      <c r="B25" s="85"/>
      <c r="C25" s="102" t="s">
        <v>36</v>
      </c>
      <c r="D25" s="85">
        <f>ROUNDDOWN((AVERAGE(I11:I16)+AVERAGE(M11:M16)+AVERAGE(O11:O16)+AVERAGE(P11:P16))/(AVERAGE(I3:I8)+AVERAGE(M3:M8)+AVERAGE(P3:P8)),14)</f>
        <v>1.50082726671079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事業計画書</vt:lpstr>
      <vt:lpstr>別記様式第５（補）</vt:lpstr>
      <vt:lpstr>補助簿(2)</vt:lpstr>
      <vt:lpstr>基本料金、使用料金</vt:lpstr>
      <vt:lpstr>参照→</vt:lpstr>
      <vt:lpstr>リスト</vt:lpstr>
      <vt:lpstr>高騰率算定</vt:lpstr>
      <vt:lpstr>'基本料金、使用料金'!Print_Area</vt:lpstr>
      <vt:lpstr>事業計画書!Print_Area</vt:lpstr>
      <vt:lpstr>'別記様式第５（補）'!Print_Area</vt:lpstr>
      <vt:lpstr>'補助簿(2)'!Print_Area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中森　宣孝</cp:lastModifiedBy>
  <cp:lastPrinted>2026-11-02T01:17:19Z</cp:lastPrinted>
  <dcterms:created xsi:type="dcterms:W3CDTF">2015-05-18T04:30:03Z</dcterms:created>
  <dcterms:modified xsi:type="dcterms:W3CDTF">2026-11-04T02:40:28Z</dcterms:modified>
</cp:coreProperties>
</file>