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2E133B92-553B-4CEB-8F31-EB7E0DCD2700}" xr6:coauthVersionLast="47" xr6:coauthVersionMax="47" xr10:uidLastSave="{00000000-0000-0000-0000-000000000000}"/>
  <bookViews>
    <workbookView xWindow="33720" yWindow="4215" windowWidth="29040" windowHeight="15840" activeTab="1" xr2:uid="{00000000-000D-0000-FFFF-FFFF00000000}"/>
  </bookViews>
  <sheets>
    <sheet name="0_入力例" sheetId="4" r:id="rId1"/>
    <sheet name="1_入力シート" sheetId="2" r:id="rId2"/>
    <sheet name="2_出力シート【自動入力】" sheetId="3" r:id="rId3"/>
    <sheet name="98_比較前提条件" sheetId="7" r:id="rId4"/>
    <sheet name="99_データベース" sheetId="5" r:id="rId5"/>
    <sheet name="更新履歴" sheetId="6" r:id="rId6"/>
  </sheets>
  <definedNames>
    <definedName name="_xlnm._FilterDatabase" localSheetId="0" hidden="1">'0_入力例'!$B$23:$O$23</definedName>
    <definedName name="_xlnm._FilterDatabase" localSheetId="1" hidden="1">'1_入力シート'!$B$25:$O$25</definedName>
    <definedName name="_xlnm.Print_Area" localSheetId="2">'2_出力シート【自動入力】'!$A$1:$I$55</definedName>
    <definedName name="_xlnm.Print_Area" localSheetId="3">'98_比較前提条件'!$A$1:$E$35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3" l="1"/>
  <c r="B3" i="4" l="1"/>
  <c r="L6" i="5"/>
  <c r="L5" i="5"/>
  <c r="L4" i="5"/>
  <c r="L88" i="5" l="1"/>
  <c r="L87" i="5"/>
  <c r="L86" i="5"/>
  <c r="L85" i="5"/>
  <c r="L84" i="5"/>
  <c r="L83" i="5"/>
  <c r="L82" i="5"/>
  <c r="L81" i="5"/>
  <c r="L80" i="5"/>
  <c r="L79" i="5"/>
  <c r="L78" i="5"/>
  <c r="L77" i="5"/>
  <c r="L76" i="5"/>
  <c r="L75" i="5"/>
  <c r="L74" i="5"/>
  <c r="L73" i="5"/>
  <c r="L72" i="5"/>
  <c r="L71" i="5"/>
  <c r="L70" i="5"/>
  <c r="L69" i="5"/>
  <c r="H66" i="5"/>
  <c r="L68" i="5"/>
  <c r="H65" i="5"/>
  <c r="L67" i="5"/>
  <c r="H64" i="5"/>
  <c r="L66" i="5"/>
  <c r="H63" i="5"/>
  <c r="L65" i="5"/>
  <c r="H62" i="5"/>
  <c r="L64" i="5"/>
  <c r="H61" i="5"/>
  <c r="L63" i="5"/>
  <c r="H60" i="5"/>
  <c r="L62" i="5"/>
  <c r="H59" i="5"/>
  <c r="L61" i="5"/>
  <c r="H58" i="5"/>
  <c r="L60" i="5"/>
  <c r="H57" i="5"/>
  <c r="L59" i="5"/>
  <c r="H56" i="5"/>
  <c r="L58" i="5"/>
  <c r="H55" i="5"/>
  <c r="L57" i="5"/>
  <c r="H54" i="5"/>
  <c r="L56" i="5"/>
  <c r="H53" i="5"/>
  <c r="L55" i="5"/>
  <c r="H52" i="5"/>
  <c r="L54" i="5"/>
  <c r="H51" i="5"/>
  <c r="L53" i="5"/>
  <c r="H50" i="5"/>
  <c r="L52" i="5"/>
  <c r="H49" i="5"/>
  <c r="L51" i="5"/>
  <c r="H48" i="5"/>
  <c r="L50" i="5"/>
  <c r="H47" i="5"/>
  <c r="L49" i="5"/>
  <c r="H46" i="5"/>
  <c r="L48" i="5"/>
  <c r="H45" i="5"/>
  <c r="L47" i="5"/>
  <c r="H44" i="5"/>
  <c r="L46" i="5"/>
  <c r="H43" i="5"/>
  <c r="L45" i="5"/>
  <c r="H42" i="5"/>
  <c r="L44" i="5"/>
  <c r="H41" i="5"/>
  <c r="L43" i="5"/>
  <c r="H40" i="5"/>
  <c r="L42" i="5"/>
  <c r="H39" i="5"/>
  <c r="L41" i="5"/>
  <c r="H38" i="5"/>
  <c r="L40" i="5"/>
  <c r="H37" i="5"/>
  <c r="L39" i="5"/>
  <c r="H36" i="5"/>
  <c r="L38" i="5"/>
  <c r="H35" i="5"/>
  <c r="L37" i="5"/>
  <c r="H34" i="5"/>
  <c r="L36" i="5"/>
  <c r="H33" i="5"/>
  <c r="L35" i="5"/>
  <c r="H32" i="5"/>
  <c r="L34" i="5"/>
  <c r="H31" i="5"/>
  <c r="L33" i="5"/>
  <c r="H30" i="5"/>
  <c r="L32" i="5"/>
  <c r="H29" i="5"/>
  <c r="L31" i="5"/>
  <c r="H28" i="5"/>
  <c r="L30" i="5"/>
  <c r="H27" i="5"/>
  <c r="L29" i="5"/>
  <c r="H26" i="5"/>
  <c r="L28" i="5"/>
  <c r="H25" i="5"/>
  <c r="L27" i="5"/>
  <c r="H24" i="5"/>
  <c r="L26" i="5"/>
  <c r="H23" i="5"/>
  <c r="L25" i="5"/>
  <c r="H22" i="5"/>
  <c r="L24" i="5"/>
  <c r="H21" i="5"/>
  <c r="L23" i="5"/>
  <c r="H20" i="5"/>
  <c r="L22" i="5"/>
  <c r="H19" i="5"/>
  <c r="L21" i="5"/>
  <c r="H18" i="5"/>
  <c r="L20" i="5"/>
  <c r="H17" i="5"/>
  <c r="L19" i="5"/>
  <c r="H16" i="5"/>
  <c r="L18" i="5"/>
  <c r="H15" i="5"/>
  <c r="L17" i="5"/>
  <c r="H14" i="5"/>
  <c r="L16" i="5"/>
  <c r="H13" i="5"/>
  <c r="L15" i="5"/>
  <c r="H12" i="5"/>
  <c r="L14" i="5"/>
  <c r="H11" i="5"/>
  <c r="L13" i="5"/>
  <c r="H10" i="5"/>
  <c r="L12" i="5"/>
  <c r="H9" i="5"/>
  <c r="L11" i="5"/>
  <c r="H8" i="5"/>
  <c r="L10" i="5"/>
  <c r="H7" i="5"/>
  <c r="L9" i="5"/>
  <c r="H6" i="5"/>
  <c r="L8" i="5"/>
  <c r="H5" i="5"/>
  <c r="L7" i="5"/>
  <c r="J24" i="4" s="1"/>
  <c r="H4" i="5"/>
  <c r="L3" i="5"/>
  <c r="H3" i="5"/>
  <c r="I64" i="4"/>
  <c r="F64" i="4"/>
  <c r="L63" i="4"/>
  <c r="K63" i="4"/>
  <c r="J63" i="4"/>
  <c r="G63" i="4"/>
  <c r="L62" i="4"/>
  <c r="K62" i="4"/>
  <c r="J62" i="4"/>
  <c r="G62" i="4"/>
  <c r="L61" i="4"/>
  <c r="K61" i="4"/>
  <c r="J61" i="4"/>
  <c r="G61" i="4"/>
  <c r="L35" i="4"/>
  <c r="K35" i="4"/>
  <c r="J35" i="4"/>
  <c r="G35" i="4"/>
  <c r="L34" i="4"/>
  <c r="K34" i="4"/>
  <c r="J34" i="4"/>
  <c r="G34" i="4"/>
  <c r="L33" i="4"/>
  <c r="K33" i="4"/>
  <c r="J33" i="4"/>
  <c r="G33" i="4"/>
  <c r="L32" i="4"/>
  <c r="K32" i="4"/>
  <c r="J32" i="4"/>
  <c r="G32" i="4"/>
  <c r="L31" i="4"/>
  <c r="K31" i="4"/>
  <c r="J31" i="4"/>
  <c r="L60" i="4"/>
  <c r="K60" i="4"/>
  <c r="J60" i="4"/>
  <c r="G60" i="4"/>
  <c r="L59" i="4"/>
  <c r="K59" i="4"/>
  <c r="J59" i="4"/>
  <c r="G59" i="4"/>
  <c r="L58" i="4"/>
  <c r="K58" i="4"/>
  <c r="J58" i="4"/>
  <c r="G58" i="4"/>
  <c r="L57" i="4"/>
  <c r="K57" i="4"/>
  <c r="J57" i="4"/>
  <c r="G57" i="4"/>
  <c r="L56" i="4"/>
  <c r="K56" i="4"/>
  <c r="J56" i="4"/>
  <c r="G56" i="4"/>
  <c r="L55" i="4"/>
  <c r="K55" i="4"/>
  <c r="J55" i="4"/>
  <c r="G55" i="4"/>
  <c r="L54" i="4"/>
  <c r="K54" i="4"/>
  <c r="J54" i="4"/>
  <c r="G54" i="4"/>
  <c r="L53" i="4"/>
  <c r="K53" i="4"/>
  <c r="J53" i="4"/>
  <c r="G53" i="4"/>
  <c r="L52" i="4"/>
  <c r="K52" i="4"/>
  <c r="J52" i="4"/>
  <c r="G52" i="4"/>
  <c r="L51" i="4"/>
  <c r="K51" i="4"/>
  <c r="J51" i="4"/>
  <c r="G51" i="4"/>
  <c r="L50" i="4"/>
  <c r="K50" i="4"/>
  <c r="J50" i="4"/>
  <c r="G50" i="4"/>
  <c r="L49" i="4"/>
  <c r="K49" i="4"/>
  <c r="J49" i="4"/>
  <c r="G49" i="4"/>
  <c r="L48" i="4"/>
  <c r="K48" i="4"/>
  <c r="J48" i="4"/>
  <c r="G48" i="4"/>
  <c r="L47" i="4"/>
  <c r="K47" i="4"/>
  <c r="J47" i="4"/>
  <c r="G47" i="4"/>
  <c r="L46" i="4"/>
  <c r="K46" i="4"/>
  <c r="J46" i="4"/>
  <c r="G46" i="4"/>
  <c r="L45" i="4"/>
  <c r="K45" i="4"/>
  <c r="J45" i="4"/>
  <c r="G45" i="4"/>
  <c r="L44" i="4"/>
  <c r="K44" i="4"/>
  <c r="J44" i="4"/>
  <c r="G44" i="4"/>
  <c r="L43" i="4"/>
  <c r="K43" i="4"/>
  <c r="J43" i="4"/>
  <c r="G43" i="4"/>
  <c r="L42" i="4"/>
  <c r="K42" i="4"/>
  <c r="J42" i="4"/>
  <c r="G42" i="4"/>
  <c r="L41" i="4"/>
  <c r="K41" i="4"/>
  <c r="J41" i="4"/>
  <c r="G41" i="4"/>
  <c r="L40" i="4"/>
  <c r="K40" i="4"/>
  <c r="J40" i="4"/>
  <c r="G40" i="4"/>
  <c r="L39" i="4"/>
  <c r="K39" i="4"/>
  <c r="J39" i="4"/>
  <c r="G39" i="4"/>
  <c r="L38" i="4"/>
  <c r="K38" i="4"/>
  <c r="J38" i="4"/>
  <c r="G38" i="4"/>
  <c r="L37" i="4"/>
  <c r="K37" i="4"/>
  <c r="J37" i="4"/>
  <c r="G37" i="4"/>
  <c r="L36" i="4"/>
  <c r="O36" i="4" s="1"/>
  <c r="K36" i="4"/>
  <c r="G36" i="4"/>
  <c r="L30" i="4"/>
  <c r="K30" i="4"/>
  <c r="J30" i="4"/>
  <c r="G30" i="4"/>
  <c r="L29" i="4"/>
  <c r="K29" i="4"/>
  <c r="J29" i="4"/>
  <c r="G29" i="4"/>
  <c r="L28" i="4"/>
  <c r="K28" i="4"/>
  <c r="J28" i="4"/>
  <c r="G28" i="4"/>
  <c r="L27" i="4"/>
  <c r="K27" i="4"/>
  <c r="J27" i="4"/>
  <c r="G27" i="4"/>
  <c r="L26" i="4"/>
  <c r="K26" i="4"/>
  <c r="J26" i="4"/>
  <c r="G26" i="4"/>
  <c r="L25" i="4"/>
  <c r="K25" i="4"/>
  <c r="J25" i="4"/>
  <c r="G25" i="4"/>
  <c r="L24" i="4"/>
  <c r="K24" i="4"/>
  <c r="C8" i="3"/>
  <c r="I66" i="2"/>
  <c r="F66" i="2"/>
  <c r="D8" i="3" s="1"/>
  <c r="L65" i="2"/>
  <c r="K65" i="2"/>
  <c r="J65" i="2"/>
  <c r="G65" i="2"/>
  <c r="L64" i="2"/>
  <c r="K64" i="2"/>
  <c r="J64" i="2"/>
  <c r="G64" i="2"/>
  <c r="L63" i="2"/>
  <c r="K63" i="2"/>
  <c r="J63" i="2"/>
  <c r="G63" i="2"/>
  <c r="L62" i="2"/>
  <c r="K62" i="2"/>
  <c r="J62" i="2"/>
  <c r="G62" i="2"/>
  <c r="L61" i="2"/>
  <c r="K61" i="2"/>
  <c r="J61" i="2"/>
  <c r="G61" i="2"/>
  <c r="L60" i="2"/>
  <c r="K60" i="2"/>
  <c r="J60" i="2"/>
  <c r="G60" i="2"/>
  <c r="L59" i="2"/>
  <c r="K59" i="2"/>
  <c r="J59" i="2"/>
  <c r="G59" i="2"/>
  <c r="L58" i="2"/>
  <c r="K58" i="2"/>
  <c r="J58" i="2"/>
  <c r="G58" i="2"/>
  <c r="L57" i="2"/>
  <c r="K57" i="2"/>
  <c r="J57" i="2"/>
  <c r="G57" i="2"/>
  <c r="L56" i="2"/>
  <c r="K56" i="2"/>
  <c r="J56" i="2"/>
  <c r="G56" i="2"/>
  <c r="L55" i="2"/>
  <c r="K55" i="2"/>
  <c r="J55" i="2"/>
  <c r="G55" i="2"/>
  <c r="L54" i="2"/>
  <c r="K54" i="2"/>
  <c r="J54" i="2"/>
  <c r="G54" i="2"/>
  <c r="L53" i="2"/>
  <c r="K53" i="2"/>
  <c r="J53" i="2"/>
  <c r="G53" i="2"/>
  <c r="L52" i="2"/>
  <c r="K52" i="2"/>
  <c r="J52" i="2"/>
  <c r="G52" i="2"/>
  <c r="L51" i="2"/>
  <c r="K51" i="2"/>
  <c r="J51" i="2"/>
  <c r="G51" i="2"/>
  <c r="L50" i="2"/>
  <c r="K50" i="2"/>
  <c r="J50" i="2"/>
  <c r="G50" i="2"/>
  <c r="L49" i="2"/>
  <c r="K49" i="2"/>
  <c r="J49" i="2"/>
  <c r="G49" i="2"/>
  <c r="L48" i="2"/>
  <c r="K48" i="2"/>
  <c r="J48" i="2"/>
  <c r="G48" i="2"/>
  <c r="L47" i="2"/>
  <c r="K47" i="2"/>
  <c r="J47" i="2"/>
  <c r="G47" i="2"/>
  <c r="L46" i="2"/>
  <c r="K46" i="2"/>
  <c r="J46" i="2"/>
  <c r="G46" i="2"/>
  <c r="L45" i="2"/>
  <c r="K45" i="2"/>
  <c r="J45" i="2"/>
  <c r="G45" i="2"/>
  <c r="L44" i="2"/>
  <c r="K44" i="2"/>
  <c r="J44" i="2"/>
  <c r="G44" i="2"/>
  <c r="L43" i="2"/>
  <c r="K43" i="2"/>
  <c r="J43" i="2"/>
  <c r="G43" i="2"/>
  <c r="L42" i="2"/>
  <c r="K42" i="2"/>
  <c r="J42" i="2"/>
  <c r="G42" i="2"/>
  <c r="L41" i="2"/>
  <c r="K41" i="2"/>
  <c r="J41" i="2"/>
  <c r="G41" i="2"/>
  <c r="L40" i="2"/>
  <c r="K40" i="2"/>
  <c r="J40" i="2"/>
  <c r="G40" i="2"/>
  <c r="L39" i="2"/>
  <c r="K39" i="2"/>
  <c r="J39" i="2"/>
  <c r="G39" i="2"/>
  <c r="L38" i="2"/>
  <c r="K38" i="2"/>
  <c r="J38" i="2"/>
  <c r="G38" i="2"/>
  <c r="L37" i="2"/>
  <c r="K37" i="2"/>
  <c r="J37" i="2"/>
  <c r="G37" i="2"/>
  <c r="L36" i="2"/>
  <c r="K36" i="2"/>
  <c r="J36" i="2"/>
  <c r="G36" i="2"/>
  <c r="L35" i="2"/>
  <c r="K35" i="2"/>
  <c r="J35" i="2"/>
  <c r="G35" i="2"/>
  <c r="L34" i="2"/>
  <c r="K34" i="2"/>
  <c r="J34" i="2"/>
  <c r="G34" i="2"/>
  <c r="L33" i="2"/>
  <c r="K33" i="2"/>
  <c r="J33" i="2"/>
  <c r="G33" i="2"/>
  <c r="L32" i="2"/>
  <c r="K32" i="2"/>
  <c r="J32" i="2"/>
  <c r="G32" i="2"/>
  <c r="L31" i="2"/>
  <c r="K31" i="2"/>
  <c r="J31" i="2"/>
  <c r="G31" i="2"/>
  <c r="L30" i="2"/>
  <c r="K30" i="2"/>
  <c r="J30" i="2"/>
  <c r="G30" i="2"/>
  <c r="L29" i="2"/>
  <c r="K29" i="2"/>
  <c r="J29" i="2"/>
  <c r="G29" i="2"/>
  <c r="L28" i="2"/>
  <c r="K28" i="2"/>
  <c r="J28" i="2"/>
  <c r="G28" i="2"/>
  <c r="L27" i="2"/>
  <c r="K27" i="2"/>
  <c r="J27" i="2"/>
  <c r="G27" i="2"/>
  <c r="L26" i="2"/>
  <c r="K26" i="2"/>
  <c r="J26" i="2"/>
  <c r="G26" i="2"/>
  <c r="N36" i="2" l="1"/>
  <c r="O53" i="4"/>
  <c r="O55" i="4"/>
  <c r="O57" i="4"/>
  <c r="O59" i="4"/>
  <c r="G24" i="4"/>
  <c r="G31" i="4"/>
  <c r="N31" i="4" s="1"/>
  <c r="O31" i="4"/>
  <c r="O60" i="2"/>
  <c r="O64" i="2"/>
  <c r="N59" i="2"/>
  <c r="O26" i="2"/>
  <c r="O28" i="2"/>
  <c r="O34" i="2"/>
  <c r="O36" i="2"/>
  <c r="N56" i="2"/>
  <c r="N58" i="2"/>
  <c r="M58" i="2" s="1" a="1"/>
  <c r="M58" i="2" s="1"/>
  <c r="N53" i="4"/>
  <c r="N55" i="4"/>
  <c r="N57" i="4"/>
  <c r="N59" i="4"/>
  <c r="N33" i="4"/>
  <c r="N35" i="4"/>
  <c r="N62" i="4"/>
  <c r="O31" i="2"/>
  <c r="O35" i="2"/>
  <c r="N37" i="2"/>
  <c r="N39" i="2"/>
  <c r="N41" i="2"/>
  <c r="N43" i="2"/>
  <c r="M43" i="2" s="1" a="1"/>
  <c r="M43" i="2" s="1"/>
  <c r="N47" i="2"/>
  <c r="N49" i="2"/>
  <c r="N51" i="2"/>
  <c r="N55" i="2"/>
  <c r="N57" i="2"/>
  <c r="O52" i="2"/>
  <c r="O58" i="2"/>
  <c r="N60" i="2"/>
  <c r="N38" i="2"/>
  <c r="N44" i="2"/>
  <c r="N46" i="2"/>
  <c r="N52" i="2"/>
  <c r="O39" i="2"/>
  <c r="M39" i="2" s="1" a="1"/>
  <c r="M39" i="2" s="1"/>
  <c r="O43" i="2"/>
  <c r="O47" i="2"/>
  <c r="O51" i="2"/>
  <c r="M51" i="2" s="1" a="1"/>
  <c r="M51" i="2" s="1"/>
  <c r="N27" i="2"/>
  <c r="N29" i="2"/>
  <c r="N35" i="2"/>
  <c r="N28" i="2"/>
  <c r="N32" i="2"/>
  <c r="N34" i="2"/>
  <c r="N53" i="2"/>
  <c r="O58" i="4"/>
  <c r="O60" i="4"/>
  <c r="O32" i="4"/>
  <c r="O34" i="4"/>
  <c r="O61" i="4"/>
  <c r="O63" i="4"/>
  <c r="N54" i="2"/>
  <c r="N40" i="2"/>
  <c r="N42" i="2"/>
  <c r="N62" i="2"/>
  <c r="O27" i="2"/>
  <c r="N30" i="2"/>
  <c r="O42" i="2"/>
  <c r="N45" i="2"/>
  <c r="O55" i="2"/>
  <c r="M55" i="2" s="1" a="1"/>
  <c r="M55" i="2" s="1"/>
  <c r="O59" i="2"/>
  <c r="M59" i="2" s="1" a="1"/>
  <c r="M59" i="2" s="1"/>
  <c r="N61" i="2"/>
  <c r="N63" i="2"/>
  <c r="N31" i="2"/>
  <c r="N33" i="2"/>
  <c r="O44" i="2"/>
  <c r="N48" i="2"/>
  <c r="N50" i="2"/>
  <c r="O63" i="2"/>
  <c r="O65" i="2"/>
  <c r="O50" i="2"/>
  <c r="N58" i="4"/>
  <c r="N60" i="4"/>
  <c r="N32" i="4"/>
  <c r="N34" i="4"/>
  <c r="N61" i="4"/>
  <c r="N25" i="4"/>
  <c r="N27" i="4"/>
  <c r="N29" i="4"/>
  <c r="N36" i="4"/>
  <c r="M36" i="4" s="1" a="1"/>
  <c r="M36" i="4" s="1"/>
  <c r="O38" i="4"/>
  <c r="O42" i="4"/>
  <c r="O44" i="4"/>
  <c r="O50" i="4"/>
  <c r="O54" i="4"/>
  <c r="O33" i="2"/>
  <c r="O41" i="2"/>
  <c r="M41" i="2" s="1" a="1"/>
  <c r="M41" i="2" s="1"/>
  <c r="O49" i="2"/>
  <c r="O57" i="2"/>
  <c r="M57" i="2" s="1" a="1"/>
  <c r="M57" i="2" s="1"/>
  <c r="O40" i="4"/>
  <c r="O46" i="4"/>
  <c r="O48" i="4"/>
  <c r="O52" i="4"/>
  <c r="O30" i="2"/>
  <c r="O38" i="2"/>
  <c r="M38" i="2" s="1" a="1"/>
  <c r="M38" i="2" s="1"/>
  <c r="O46" i="2"/>
  <c r="M46" i="2" s="1" a="1"/>
  <c r="M46" i="2" s="1"/>
  <c r="O54" i="2"/>
  <c r="O62" i="2"/>
  <c r="N64" i="2"/>
  <c r="M64" i="2" s="1" a="1"/>
  <c r="M64" i="2" s="1"/>
  <c r="O25" i="4"/>
  <c r="O27" i="4"/>
  <c r="O29" i="4"/>
  <c r="O40" i="2"/>
  <c r="O48" i="2"/>
  <c r="O56" i="2"/>
  <c r="M56" i="2" s="1" a="1"/>
  <c r="M56" i="2" s="1"/>
  <c r="N37" i="4"/>
  <c r="N39" i="4"/>
  <c r="N41" i="4"/>
  <c r="N43" i="4"/>
  <c r="N45" i="4"/>
  <c r="N47" i="4"/>
  <c r="N49" i="4"/>
  <c r="O32" i="2"/>
  <c r="O29" i="2"/>
  <c r="O37" i="2"/>
  <c r="M37" i="2" s="1" a="1"/>
  <c r="M37" i="2" s="1"/>
  <c r="O45" i="2"/>
  <c r="O53" i="2"/>
  <c r="M53" i="2" s="1" a="1"/>
  <c r="M53" i="2" s="1"/>
  <c r="O61" i="2"/>
  <c r="M61" i="2" s="1" a="1"/>
  <c r="M61" i="2" s="1"/>
  <c r="N24" i="4"/>
  <c r="N26" i="4"/>
  <c r="N28" i="4"/>
  <c r="N30" i="4"/>
  <c r="O37" i="4"/>
  <c r="O39" i="4"/>
  <c r="O41" i="4"/>
  <c r="O43" i="4"/>
  <c r="O45" i="4"/>
  <c r="O47" i="4"/>
  <c r="O49" i="4"/>
  <c r="O33" i="4"/>
  <c r="O35" i="4"/>
  <c r="O62" i="4"/>
  <c r="M62" i="4" s="1" a="1"/>
  <c r="M62" i="4" s="1"/>
  <c r="N65" i="2"/>
  <c r="O24" i="4"/>
  <c r="O26" i="4"/>
  <c r="O28" i="4"/>
  <c r="O30" i="4"/>
  <c r="M35" i="2" a="1"/>
  <c r="M35" i="2" s="1"/>
  <c r="K66" i="2"/>
  <c r="F8" i="3" s="1"/>
  <c r="N38" i="4"/>
  <c r="N40" i="4"/>
  <c r="N42" i="4"/>
  <c r="N44" i="4"/>
  <c r="N46" i="4"/>
  <c r="N48" i="4"/>
  <c r="N50" i="4"/>
  <c r="N52" i="4"/>
  <c r="N54" i="4"/>
  <c r="N63" i="4"/>
  <c r="M63" i="4" s="1" a="1"/>
  <c r="M63" i="4" s="1"/>
  <c r="O56" i="4"/>
  <c r="N56" i="4"/>
  <c r="K64" i="4"/>
  <c r="O51" i="4"/>
  <c r="N51" i="4"/>
  <c r="N26" i="2"/>
  <c r="M53" i="4" a="1"/>
  <c r="M53" i="4" s="1"/>
  <c r="M55" i="4" a="1"/>
  <c r="M55" i="4" s="1"/>
  <c r="M57" i="4" a="1"/>
  <c r="M57" i="4" s="1"/>
  <c r="M59" i="4" a="1"/>
  <c r="M59" i="4" s="1"/>
  <c r="M32" i="4" a="1"/>
  <c r="M32" i="4" s="1"/>
  <c r="M60" i="4" l="1" a="1"/>
  <c r="M60" i="4" s="1"/>
  <c r="M47" i="4" a="1"/>
  <c r="M47" i="4" s="1"/>
  <c r="M36" i="2" a="1"/>
  <c r="M36" i="2" s="1"/>
  <c r="M65" i="2" a="1"/>
  <c r="M65" i="2" s="1"/>
  <c r="M31" i="2" a="1"/>
  <c r="M31" i="2" s="1"/>
  <c r="M28" i="2" a="1"/>
  <c r="M28" i="2" s="1"/>
  <c r="M47" i="2" a="1"/>
  <c r="M47" i="2" s="1"/>
  <c r="M60" i="2" a="1"/>
  <c r="M60" i="2" s="1"/>
  <c r="M63" i="2" a="1"/>
  <c r="M63" i="2" s="1"/>
  <c r="M34" i="2" a="1"/>
  <c r="M34" i="2" s="1"/>
  <c r="M29" i="2" a="1"/>
  <c r="M29" i="2" s="1"/>
  <c r="M62" i="2" a="1"/>
  <c r="M62" i="2" s="1"/>
  <c r="M44" i="2" a="1"/>
  <c r="M44" i="2" s="1"/>
  <c r="M54" i="2" a="1"/>
  <c r="M54" i="2" s="1"/>
  <c r="M49" i="2" a="1"/>
  <c r="M49" i="2" s="1"/>
  <c r="M38" i="4" a="1"/>
  <c r="M38" i="4" s="1"/>
  <c r="M35" i="4" a="1"/>
  <c r="M35" i="4" s="1"/>
  <c r="M43" i="4" a="1"/>
  <c r="M43" i="4" s="1"/>
  <c r="M58" i="4" a="1"/>
  <c r="M58" i="4" s="1"/>
  <c r="M31" i="4" a="1"/>
  <c r="M31" i="4" s="1"/>
  <c r="M54" i="4" a="1"/>
  <c r="M54" i="4" s="1"/>
  <c r="M50" i="4" a="1"/>
  <c r="M50" i="4" s="1"/>
  <c r="M33" i="4" a="1"/>
  <c r="M33" i="4" s="1"/>
  <c r="M45" i="4" a="1"/>
  <c r="M45" i="4" s="1"/>
  <c r="M41" i="4" a="1"/>
  <c r="M41" i="4" s="1"/>
  <c r="M52" i="4" a="1"/>
  <c r="M52" i="4" s="1"/>
  <c r="M32" i="2" a="1"/>
  <c r="M32" i="2" s="1"/>
  <c r="M46" i="4" a="1"/>
  <c r="M46" i="4" s="1"/>
  <c r="M49" i="4" a="1"/>
  <c r="M49" i="4" s="1"/>
  <c r="M34" i="4" a="1"/>
  <c r="M34" i="4" s="1"/>
  <c r="M48" i="2" a="1"/>
  <c r="M48" i="2" s="1"/>
  <c r="M40" i="4" a="1"/>
  <c r="M40" i="4" s="1"/>
  <c r="M44" i="4" a="1"/>
  <c r="M44" i="4" s="1"/>
  <c r="M40" i="2" a="1"/>
  <c r="M40" i="2" s="1"/>
  <c r="M42" i="4" a="1"/>
  <c r="M42" i="4" s="1"/>
  <c r="M45" i="2" a="1"/>
  <c r="M45" i="2" s="1"/>
  <c r="M27" i="2" a="1"/>
  <c r="M27" i="2" s="1"/>
  <c r="M37" i="4" a="1"/>
  <c r="M37" i="4" s="1"/>
  <c r="M39" i="4" a="1"/>
  <c r="M39" i="4" s="1"/>
  <c r="M24" i="4" a="1"/>
  <c r="M24" i="4" s="1"/>
  <c r="M52" i="2" a="1"/>
  <c r="M52" i="2" s="1"/>
  <c r="M48" i="4" a="1"/>
  <c r="M48" i="4" s="1"/>
  <c r="O66" i="2"/>
  <c r="M61" i="4" a="1"/>
  <c r="M61" i="4" s="1"/>
  <c r="M30" i="2" a="1"/>
  <c r="M30" i="2" s="1"/>
  <c r="M33" i="2" a="1"/>
  <c r="M33" i="2" s="1"/>
  <c r="N66" i="2"/>
  <c r="E8" i="3" s="1"/>
  <c r="D27" i="3" s="1"/>
  <c r="M42" i="2" a="1"/>
  <c r="M42" i="2" s="1"/>
  <c r="M50" i="2" a="1"/>
  <c r="M50" i="2" s="1"/>
  <c r="M28" i="4" a="1"/>
  <c r="M28" i="4" s="1"/>
  <c r="M56" i="4" a="1"/>
  <c r="M56" i="4" s="1"/>
  <c r="M26" i="4" a="1"/>
  <c r="M26" i="4" s="1"/>
  <c r="M29" i="4" a="1"/>
  <c r="M29" i="4" s="1"/>
  <c r="M27" i="4" a="1"/>
  <c r="M27" i="4" s="1"/>
  <c r="M25" i="4" a="1"/>
  <c r="M25" i="4" s="1"/>
  <c r="M30" i="4" a="1"/>
  <c r="M30" i="4" s="1"/>
  <c r="O64" i="4"/>
  <c r="N64" i="4"/>
  <c r="M51" i="4" a="1"/>
  <c r="M51" i="4" s="1"/>
  <c r="M26" i="2" a="1"/>
  <c r="M26" i="2" s="1"/>
  <c r="D37" i="3" l="1"/>
  <c r="D38" i="3"/>
  <c r="D32" i="3"/>
  <c r="D35" i="3"/>
  <c r="M66" i="2"/>
  <c r="G8" i="3" s="1"/>
  <c r="M64" i="4"/>
  <c r="D30" i="3" l="1"/>
  <c r="D28" i="3"/>
  <c r="D54" i="3"/>
  <c r="D53" i="3"/>
  <c r="D51" i="3"/>
  <c r="D48" i="3"/>
  <c r="D43" i="3"/>
  <c r="D46" i="3" l="1"/>
  <c r="D4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3" authorId="0" shapeId="0" xr:uid="{00000000-0006-0000-0200-000001000000}">
      <text>
        <r>
          <rPr>
            <sz val="14"/>
            <color indexed="81"/>
            <rFont val="MS P ゴシック"/>
            <family val="3"/>
            <charset val="128"/>
          </rPr>
          <t>ガイドラインで示されている区分、樹種を入力したら密度が木材の密度が自動で表示されます。
密度が自動表示されない場合は、手入力で密度を入力ください。</t>
        </r>
      </text>
    </comment>
    <comment ref="J23" authorId="0" shapeId="0" xr:uid="{00000000-0006-0000-0200-000002000000}">
      <text>
        <r>
          <rPr>
            <sz val="14"/>
            <color indexed="81"/>
            <rFont val="MS P ゴシック"/>
            <family val="3"/>
            <charset val="128"/>
          </rPr>
          <t>ガイドラインで示されている区分、樹種を入力したら密度が木材の密度が自動で表示されます。
密度が自動表示されない場合は、手入力で密度を入力ください。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5" authorId="0" shapeId="0" xr:uid="{00000000-0006-0000-0000-000001000000}">
      <text>
        <r>
          <rPr>
            <sz val="14"/>
            <color indexed="81"/>
            <rFont val="MS P ゴシック"/>
            <family val="3"/>
            <charset val="128"/>
          </rPr>
          <t>ガイドラインで示されている区分、樹種を入力したら密度が木材の密度が自動で表示されます。
密度が自動表示されない場合は、手入力で密度を入力ください。</t>
        </r>
      </text>
    </comment>
    <comment ref="J25" authorId="0" shapeId="0" xr:uid="{00000000-0006-0000-0000-000002000000}">
      <text>
        <r>
          <rPr>
            <sz val="14"/>
            <color indexed="81"/>
            <rFont val="MS P ゴシック"/>
            <family val="3"/>
            <charset val="128"/>
          </rPr>
          <t>ガイドラインで示されている区分、樹種を入力したら密度が木材の密度が自動で表示されます。
密度が自動表示されない場合は、手入力で密度を入力ください。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<sst xmlns="http://schemas.openxmlformats.org/spreadsheetml/2006/main" count="524" uniqueCount="288">
  <si>
    <t>算定年月日</t>
    <rPh sb="0" eb="2">
      <t>サンテイ</t>
    </rPh>
    <rPh sb="2" eb="5">
      <t>ネンガッピ</t>
    </rPh>
    <phoneticPr fontId="4"/>
  </si>
  <si>
    <t>㎡</t>
    <phoneticPr fontId="4"/>
  </si>
  <si>
    <t>No</t>
    <phoneticPr fontId="4"/>
  </si>
  <si>
    <t>区分</t>
    <rPh sb="0" eb="2">
      <t>クブン</t>
    </rPh>
    <phoneticPr fontId="4"/>
  </si>
  <si>
    <t>建築物に利用した木材の量　[単位:㎥]</t>
    <rPh sb="0" eb="3">
      <t>ケンチクブツ</t>
    </rPh>
    <rPh sb="4" eb="6">
      <t>リヨウ</t>
    </rPh>
    <rPh sb="8" eb="10">
      <t>モクザイ</t>
    </rPh>
    <rPh sb="11" eb="12">
      <t>リョウ</t>
    </rPh>
    <rPh sb="14" eb="16">
      <t>タンイ</t>
    </rPh>
    <phoneticPr fontId="4"/>
  </si>
  <si>
    <t>木材の炭素含有率</t>
    <rPh sb="0" eb="2">
      <t>モクザイ</t>
    </rPh>
    <rPh sb="3" eb="5">
      <t>タンソ</t>
    </rPh>
    <rPh sb="5" eb="7">
      <t>ガンユウ</t>
    </rPh>
    <rPh sb="7" eb="8">
      <t>リツ</t>
    </rPh>
    <phoneticPr fontId="4"/>
  </si>
  <si>
    <r>
      <t>建築物に利用した炭素貯蔵量
[単位:t-CO</t>
    </r>
    <r>
      <rPr>
        <vertAlign val="subscript"/>
        <sz val="14"/>
        <color theme="1"/>
        <rFont val="BIZ UDPゴシック"/>
        <family val="3"/>
        <charset val="128"/>
      </rPr>
      <t>2</t>
    </r>
    <r>
      <rPr>
        <sz val="14"/>
        <color theme="1"/>
        <rFont val="BIZ UDPゴシック"/>
        <family val="3"/>
        <charset val="128"/>
      </rPr>
      <t>]</t>
    </r>
    <rPh sb="0" eb="3">
      <t>ケンチクブツ</t>
    </rPh>
    <rPh sb="4" eb="6">
      <t>リヨウ</t>
    </rPh>
    <rPh sb="8" eb="10">
      <t>タンソ</t>
    </rPh>
    <rPh sb="10" eb="12">
      <t>チョゾウ</t>
    </rPh>
    <rPh sb="12" eb="13">
      <t>リョウ</t>
    </rPh>
    <rPh sb="15" eb="17">
      <t>タンイ</t>
    </rPh>
    <phoneticPr fontId="4"/>
  </si>
  <si>
    <t>産地別の内訳</t>
    <rPh sb="0" eb="2">
      <t>サンチ</t>
    </rPh>
    <rPh sb="2" eb="3">
      <t>ベツ</t>
    </rPh>
    <rPh sb="4" eb="6">
      <t>ウチワケ</t>
    </rPh>
    <phoneticPr fontId="4"/>
  </si>
  <si>
    <t>部材、製品名等</t>
    <rPh sb="0" eb="2">
      <t>ブザイ</t>
    </rPh>
    <rPh sb="3" eb="6">
      <t>セイヒンメイ</t>
    </rPh>
    <rPh sb="6" eb="7">
      <t>トウ</t>
    </rPh>
    <phoneticPr fontId="4"/>
  </si>
  <si>
    <t>合計
[単位:㎥]</t>
    <rPh sb="0" eb="2">
      <t>ゴウケイ</t>
    </rPh>
    <rPh sb="4" eb="6">
      <t>タンイ</t>
    </rPh>
    <phoneticPr fontId="4"/>
  </si>
  <si>
    <t>樹種</t>
    <rPh sb="0" eb="2">
      <t>ジュシュ</t>
    </rPh>
    <phoneticPr fontId="4"/>
  </si>
  <si>
    <t>利用量
[単位:㎥]</t>
    <rPh sb="0" eb="2">
      <t>リヨウ</t>
    </rPh>
    <rPh sb="2" eb="3">
      <t>リョウ</t>
    </rPh>
    <rPh sb="5" eb="7">
      <t>タンイ</t>
    </rPh>
    <phoneticPr fontId="4"/>
  </si>
  <si>
    <t>木材の密度
[単位:t/㎥]</t>
    <phoneticPr fontId="4"/>
  </si>
  <si>
    <t>合計</t>
    <rPh sb="0" eb="2">
      <t>ゴウケイ</t>
    </rPh>
    <phoneticPr fontId="4"/>
  </si>
  <si>
    <t>木材全体
利用量</t>
    <rPh sb="0" eb="2">
      <t>モクザイ</t>
    </rPh>
    <rPh sb="2" eb="4">
      <t>ゼンタイ</t>
    </rPh>
    <rPh sb="5" eb="7">
      <t>リヨウ</t>
    </rPh>
    <rPh sb="7" eb="8">
      <t>リョウ</t>
    </rPh>
    <phoneticPr fontId="4"/>
  </si>
  <si>
    <t>㎥</t>
    <phoneticPr fontId="4"/>
  </si>
  <si>
    <r>
      <t>t-CO</t>
    </r>
    <r>
      <rPr>
        <b/>
        <vertAlign val="subscript"/>
        <sz val="12"/>
        <color theme="1"/>
        <rFont val="游ゴシック"/>
        <family val="3"/>
        <charset val="128"/>
        <scheme val="minor"/>
      </rPr>
      <t>2</t>
    </r>
    <phoneticPr fontId="4"/>
  </si>
  <si>
    <t>製材区分（製材・集成材・ＣＬＴ等）</t>
    <rPh sb="0" eb="2">
      <t>セイザイ</t>
    </rPh>
    <rPh sb="2" eb="4">
      <t>クブン</t>
    </rPh>
    <rPh sb="5" eb="7">
      <t>セイザイ</t>
    </rPh>
    <rPh sb="8" eb="11">
      <t>シュウセイザイ</t>
    </rPh>
    <rPh sb="15" eb="16">
      <t>トウ</t>
    </rPh>
    <phoneticPr fontId="4"/>
  </si>
  <si>
    <t>105mm正角3.65材</t>
    <rPh sb="5" eb="7">
      <t>ショウカク</t>
    </rPh>
    <rPh sb="11" eb="12">
      <t>ザイ</t>
    </rPh>
    <phoneticPr fontId="4"/>
  </si>
  <si>
    <t>スギ</t>
    <phoneticPr fontId="4"/>
  </si>
  <si>
    <t>ベイマツ</t>
  </si>
  <si>
    <t>集成材　柱</t>
    <rPh sb="0" eb="3">
      <t>シュウセイザイ</t>
    </rPh>
    <rPh sb="4" eb="5">
      <t>ハシラ</t>
    </rPh>
    <phoneticPr fontId="4"/>
  </si>
  <si>
    <t>フローリング　200m2</t>
    <phoneticPr fontId="4"/>
  </si>
  <si>
    <t>枠組壁工法構造用製材</t>
    <rPh sb="0" eb="2">
      <t>ワクグ</t>
    </rPh>
    <rPh sb="2" eb="3">
      <t>カベ</t>
    </rPh>
    <rPh sb="3" eb="5">
      <t>コウホウ</t>
    </rPh>
    <rPh sb="5" eb="8">
      <t>コウゾウヨウ</t>
    </rPh>
    <rPh sb="8" eb="10">
      <t>セイザイ</t>
    </rPh>
    <phoneticPr fontId="4"/>
  </si>
  <si>
    <t>○○○</t>
    <phoneticPr fontId="4"/>
  </si>
  <si>
    <t>○.○○</t>
    <phoneticPr fontId="4"/>
  </si>
  <si>
    <t>集成材（国産材ラミナ＋外材ラミナ） 構造材</t>
    <rPh sb="0" eb="3">
      <t>シュウセイザイ</t>
    </rPh>
    <rPh sb="4" eb="7">
      <t>コクサンザイ</t>
    </rPh>
    <rPh sb="11" eb="13">
      <t>ガイザイ</t>
    </rPh>
    <rPh sb="18" eb="21">
      <t>コウゾウザイ</t>
    </rPh>
    <phoneticPr fontId="4"/>
  </si>
  <si>
    <t>スギ</t>
  </si>
  <si>
    <t>合板区分（合板・ＬＶＬ等）</t>
    <rPh sb="0" eb="2">
      <t>ゴウハン</t>
    </rPh>
    <rPh sb="2" eb="4">
      <t>クブン</t>
    </rPh>
    <rPh sb="5" eb="7">
      <t>ゴウバン</t>
    </rPh>
    <rPh sb="11" eb="12">
      <t>ナド</t>
    </rPh>
    <phoneticPr fontId="4"/>
  </si>
  <si>
    <t>構造用合板</t>
    <rPh sb="0" eb="3">
      <t>コウゾウヨウ</t>
    </rPh>
    <rPh sb="3" eb="5">
      <t>ゴウハン</t>
    </rPh>
    <phoneticPr fontId="4"/>
  </si>
  <si>
    <t>非構造用合板</t>
    <rPh sb="0" eb="1">
      <t>ヒ</t>
    </rPh>
    <rPh sb="1" eb="4">
      <t>コウゾウヨウ</t>
    </rPh>
    <rPh sb="4" eb="6">
      <t>ゴウハン</t>
    </rPh>
    <phoneticPr fontId="4"/>
  </si>
  <si>
    <t>樹種不明</t>
    <rPh sb="0" eb="2">
      <t>ジュシュ</t>
    </rPh>
    <rPh sb="2" eb="4">
      <t>フメイ</t>
    </rPh>
    <phoneticPr fontId="4"/>
  </si>
  <si>
    <t>木質ボード（硬質繊維板）</t>
    <rPh sb="0" eb="2">
      <t>モクシツ</t>
    </rPh>
    <rPh sb="6" eb="8">
      <t>コウシツ</t>
    </rPh>
    <rPh sb="8" eb="10">
      <t>センイ</t>
    </rPh>
    <rPh sb="10" eb="11">
      <t>イタ</t>
    </rPh>
    <phoneticPr fontId="4"/>
  </si>
  <si>
    <t>パーティクルボード</t>
    <phoneticPr fontId="4"/>
  </si>
  <si>
    <t>国産材</t>
    <rPh sb="0" eb="2">
      <t>コクサン</t>
    </rPh>
    <rPh sb="2" eb="3">
      <t>ザイ</t>
    </rPh>
    <phoneticPr fontId="4"/>
  </si>
  <si>
    <t>国産材以外</t>
    <rPh sb="0" eb="2">
      <t>コクサン</t>
    </rPh>
    <rPh sb="2" eb="3">
      <t>ザイ</t>
    </rPh>
    <rPh sb="3" eb="5">
      <t>イガイ</t>
    </rPh>
    <phoneticPr fontId="4"/>
  </si>
  <si>
    <t>部材、製品名等の区分</t>
    <rPh sb="0" eb="2">
      <t>ブザイ</t>
    </rPh>
    <rPh sb="3" eb="6">
      <t>セイヒンメイ</t>
    </rPh>
    <rPh sb="6" eb="7">
      <t>トウ</t>
    </rPh>
    <rPh sb="8" eb="10">
      <t>クブン</t>
    </rPh>
    <phoneticPr fontId="4"/>
  </si>
  <si>
    <t>木材の密度[t/㎥]</t>
    <rPh sb="0" eb="2">
      <t>モクザイ</t>
    </rPh>
    <rPh sb="3" eb="5">
      <t>ミツド</t>
    </rPh>
    <phoneticPr fontId="4"/>
  </si>
  <si>
    <t>炭素含有率</t>
    <rPh sb="0" eb="2">
      <t>タンソ</t>
    </rPh>
    <rPh sb="2" eb="4">
      <t>ガンユウ</t>
    </rPh>
    <rPh sb="4" eb="5">
      <t>リツ</t>
    </rPh>
    <phoneticPr fontId="4"/>
  </si>
  <si>
    <t>気乾密度[t/㎥]</t>
    <rPh sb="0" eb="1">
      <t>キ</t>
    </rPh>
    <rPh sb="1" eb="2">
      <t>イヌイ</t>
    </rPh>
    <rPh sb="2" eb="4">
      <t>ミツド</t>
    </rPh>
    <phoneticPr fontId="4"/>
  </si>
  <si>
    <t>木材の密度[t/㎥]
G列×0.87</t>
    <rPh sb="0" eb="2">
      <t>モクザイ</t>
    </rPh>
    <rPh sb="3" eb="5">
      <t>ミツド</t>
    </rPh>
    <rPh sb="12" eb="13">
      <t>レツ</t>
    </rPh>
    <phoneticPr fontId="4"/>
  </si>
  <si>
    <t>引用元</t>
    <rPh sb="0" eb="2">
      <t>インヨウ</t>
    </rPh>
    <rPh sb="2" eb="3">
      <t>モト</t>
    </rPh>
    <phoneticPr fontId="4"/>
  </si>
  <si>
    <t>①</t>
    <phoneticPr fontId="4"/>
  </si>
  <si>
    <t>木質ボード（パーティクルボード）</t>
    <rPh sb="0" eb="2">
      <t>モクシツ</t>
    </rPh>
    <phoneticPr fontId="4"/>
  </si>
  <si>
    <t>ヒノキ</t>
    <phoneticPr fontId="4"/>
  </si>
  <si>
    <t>ベイツガ</t>
  </si>
  <si>
    <t>木質ボード（中質繊維板）</t>
    <rPh sb="0" eb="2">
      <t>モクシツ</t>
    </rPh>
    <rPh sb="6" eb="8">
      <t>チュウシツ</t>
    </rPh>
    <rPh sb="8" eb="10">
      <t>センイ</t>
    </rPh>
    <rPh sb="10" eb="11">
      <t>イタ</t>
    </rPh>
    <phoneticPr fontId="4"/>
  </si>
  <si>
    <t>アカマツ</t>
    <phoneticPr fontId="4"/>
  </si>
  <si>
    <t>ベイヒ</t>
  </si>
  <si>
    <t>木質ボード（軟質繊維板）</t>
    <rPh sb="0" eb="2">
      <t>モクシツ</t>
    </rPh>
    <rPh sb="6" eb="8">
      <t>ナンシツ</t>
    </rPh>
    <rPh sb="8" eb="10">
      <t>センイ</t>
    </rPh>
    <rPh sb="10" eb="11">
      <t>イタ</t>
    </rPh>
    <phoneticPr fontId="4"/>
  </si>
  <si>
    <t>カラマツ</t>
    <phoneticPr fontId="4"/>
  </si>
  <si>
    <t>ベイヒバ</t>
  </si>
  <si>
    <t>トドマツ</t>
    <phoneticPr fontId="4"/>
  </si>
  <si>
    <t>ベイスギ</t>
  </si>
  <si>
    <t>エゾマツ</t>
    <phoneticPr fontId="4"/>
  </si>
  <si>
    <t>ラジアタマツ</t>
  </si>
  <si>
    <t>サワラ</t>
  </si>
  <si>
    <t>マツ類（ハードパイン）（二葉松）</t>
    <rPh sb="13" eb="14">
      <t>ハ</t>
    </rPh>
    <phoneticPr fontId="13"/>
  </si>
  <si>
    <t>ネズコ</t>
  </si>
  <si>
    <t>マツ類（ハードパイン）（三葉松）</t>
  </si>
  <si>
    <t>アスナロ</t>
  </si>
  <si>
    <t>マツ類（ソフトパイン）（Sugar pine）</t>
  </si>
  <si>
    <t>イチョウ</t>
  </si>
  <si>
    <t>マツ類（ソフトパイン）（Western white pine）</t>
  </si>
  <si>
    <t>モミ</t>
  </si>
  <si>
    <t>センペルセコイア</t>
    <phoneticPr fontId="4"/>
  </si>
  <si>
    <t>ヒメコマツ</t>
  </si>
  <si>
    <t>サトウカエデ</t>
  </si>
  <si>
    <t>クロマツ</t>
  </si>
  <si>
    <t>ヒッコリー</t>
  </si>
  <si>
    <t>トガサワラ</t>
  </si>
  <si>
    <t>ブラックウォールナット</t>
  </si>
  <si>
    <t>ツガ</t>
  </si>
  <si>
    <t>ホワイトアッシュ</t>
  </si>
  <si>
    <t>オウシュウアカマツ</t>
  </si>
  <si>
    <t>イヌマキ</t>
  </si>
  <si>
    <t>ベニマツ</t>
  </si>
  <si>
    <t>ドイツトウヒ（オウシュウトウヒ）</t>
  </si>
  <si>
    <t>コウヤマキ</t>
  </si>
  <si>
    <t>アガチス</t>
  </si>
  <si>
    <t>イチイ</t>
  </si>
  <si>
    <t>クリンキパイン</t>
  </si>
  <si>
    <t>カヤ</t>
  </si>
  <si>
    <t>カシヤマツ</t>
  </si>
  <si>
    <t>イタヤカエデ</t>
  </si>
  <si>
    <t>テレンタン</t>
  </si>
  <si>
    <t>セン</t>
  </si>
  <si>
    <t>レンガス</t>
  </si>
  <si>
    <t>マカンバ</t>
  </si>
  <si>
    <t>プライ</t>
  </si>
  <si>
    <t>シラカンバ</t>
  </si>
  <si>
    <t>バルサ</t>
  </si>
  <si>
    <t>オノオレカンバ</t>
  </si>
  <si>
    <t>カナリウム</t>
  </si>
  <si>
    <t>アサダ</t>
  </si>
  <si>
    <t>ビヌアン</t>
  </si>
  <si>
    <t>キリ</t>
  </si>
  <si>
    <t>ディレニア</t>
  </si>
  <si>
    <t>ツゲ</t>
  </si>
  <si>
    <t>メルサワ</t>
  </si>
  <si>
    <t>カツラ</t>
  </si>
  <si>
    <t>メラワン</t>
  </si>
  <si>
    <t>ミズキ</t>
  </si>
  <si>
    <t>ギアム</t>
  </si>
  <si>
    <t>カキ</t>
  </si>
  <si>
    <t>ニューギニアバスウッド</t>
  </si>
  <si>
    <t>クリ</t>
  </si>
  <si>
    <t>ゴムノキ</t>
  </si>
  <si>
    <t>コジイ</t>
  </si>
  <si>
    <t>マラス</t>
  </si>
  <si>
    <t>スダジイ</t>
  </si>
  <si>
    <t>ラミン</t>
  </si>
  <si>
    <t>ブナ</t>
  </si>
  <si>
    <t>ゲロンガン</t>
  </si>
  <si>
    <t>イヌブナ</t>
  </si>
  <si>
    <t>ビリアン</t>
  </si>
  <si>
    <t>アカガシ</t>
  </si>
  <si>
    <t>ファルカータ</t>
  </si>
  <si>
    <t>イチイガシ</t>
  </si>
  <si>
    <t>ローズウッド</t>
  </si>
  <si>
    <t>アラカシ</t>
  </si>
  <si>
    <t>クイラ</t>
  </si>
  <si>
    <t>シラカシ</t>
  </si>
  <si>
    <t>ケンパス</t>
  </si>
  <si>
    <t>クヌギ</t>
  </si>
  <si>
    <t>メンガリス</t>
  </si>
  <si>
    <t>ミズナラ</t>
  </si>
  <si>
    <t>カリン</t>
  </si>
  <si>
    <t>コナラ</t>
  </si>
  <si>
    <t>ジョンコン</t>
  </si>
  <si>
    <t>ウバメガシ</t>
  </si>
  <si>
    <t>カメレレ</t>
  </si>
  <si>
    <t>イスノキ</t>
  </si>
  <si>
    <t>カランパヤン</t>
  </si>
  <si>
    <t>トチノキ</t>
  </si>
  <si>
    <t>タウン</t>
  </si>
  <si>
    <t>オニグルミ</t>
  </si>
  <si>
    <t>ニャトー</t>
  </si>
  <si>
    <t>サワグルミ</t>
  </si>
  <si>
    <t>アンベロイ</t>
  </si>
  <si>
    <t>クスノキ</t>
  </si>
  <si>
    <t>メンクラン</t>
  </si>
  <si>
    <t>タブノキ</t>
  </si>
  <si>
    <t>メリナ</t>
  </si>
  <si>
    <t>イヌエンジュ</t>
  </si>
  <si>
    <t>チーク</t>
  </si>
  <si>
    <t>ホオノキ</t>
  </si>
  <si>
    <t>オクメ</t>
  </si>
  <si>
    <t>ヤマグワ</t>
  </si>
  <si>
    <t>イディグボ</t>
  </si>
  <si>
    <t>ヤチダモ</t>
  </si>
  <si>
    <t>アファラ</t>
  </si>
  <si>
    <t>シオジ</t>
  </si>
  <si>
    <t>アフロルモシア</t>
  </si>
  <si>
    <t>トネリコ</t>
  </si>
  <si>
    <t>アフリカンブラックウッド</t>
  </si>
  <si>
    <t>アオダモ</t>
  </si>
  <si>
    <t>オバンコール</t>
  </si>
  <si>
    <t>ヤマトアオダモ</t>
  </si>
  <si>
    <t>ブビンガ</t>
  </si>
  <si>
    <t>ヤマザクラ</t>
  </si>
  <si>
    <t>ウェンジ</t>
  </si>
  <si>
    <t>キハダ</t>
  </si>
  <si>
    <t>アフリカンパドゥク</t>
  </si>
  <si>
    <t>ドロノキ</t>
  </si>
  <si>
    <t>サペリ</t>
  </si>
  <si>
    <t>シナノキ</t>
  </si>
  <si>
    <t>アフリカンマホガニー</t>
  </si>
  <si>
    <t>ハルニレ</t>
  </si>
  <si>
    <t>アボディラ</t>
  </si>
  <si>
    <t>ケヤキ</t>
  </si>
  <si>
    <t>イロコ</t>
  </si>
  <si>
    <t>マコレ</t>
  </si>
  <si>
    <t>マンソニア</t>
  </si>
  <si>
    <t>オベチエ</t>
  </si>
  <si>
    <t>グリーンハート</t>
  </si>
  <si>
    <t>ブラジリアンローズウッド</t>
  </si>
  <si>
    <t>ココボロ</t>
  </si>
  <si>
    <t>キングウッド</t>
  </si>
  <si>
    <t>ホンデュラスローズウッド</t>
  </si>
  <si>
    <t>セドロ</t>
  </si>
  <si>
    <t>リグナムパイタ</t>
  </si>
  <si>
    <t>タイワンヒノキ</t>
  </si>
  <si>
    <t>ベニヒ</t>
  </si>
  <si>
    <t>カリビアマツ</t>
  </si>
  <si>
    <t>オウシュウアカマツ</t>
    <phoneticPr fontId="4"/>
  </si>
  <si>
    <t>②</t>
    <phoneticPr fontId="4"/>
  </si>
  <si>
    <t>エンゲルマンスプルース</t>
    <phoneticPr fontId="4"/>
  </si>
  <si>
    <t>シトカスプルース</t>
    <phoneticPr fontId="4"/>
  </si>
  <si>
    <t>ロッジボールパイン</t>
    <phoneticPr fontId="4"/>
  </si>
  <si>
    <t>ドイツトウヒ（オウシュウトウヒ）</t>
    <phoneticPr fontId="4"/>
  </si>
  <si>
    <t>③</t>
    <phoneticPr fontId="4"/>
  </si>
  <si>
    <t xml:space="preserve">                                                                                                                                                                                                                                                                                                                                                                                                                                                                                                                                                                                                                                                                                                                                                                                                                                                                                                                                                                                                                                                                               </t>
    <phoneticPr fontId="4"/>
  </si>
  <si>
    <t>ブラックチェリー</t>
    <phoneticPr fontId="4"/>
  </si>
  <si>
    <t>④</t>
    <phoneticPr fontId="4"/>
  </si>
  <si>
    <t>日付</t>
    <rPh sb="0" eb="2">
      <t>ヒヅケ</t>
    </rPh>
    <phoneticPr fontId="4"/>
  </si>
  <si>
    <t>バージョン</t>
    <phoneticPr fontId="4"/>
  </si>
  <si>
    <t>修正内容</t>
    <rPh sb="0" eb="2">
      <t>シュウセイ</t>
    </rPh>
    <rPh sb="2" eb="4">
      <t>ナイヨウ</t>
    </rPh>
    <phoneticPr fontId="4"/>
  </si>
  <si>
    <t>【1_入力シート】
・データベースの樹種の追加による数式の調整。
・国産材以外の樹種入力欄（Ｈ列）のプルダウンに、「オウシュウアカマツ」と「ドイツトウヒ（オウシュウトウヒ）」を追加。
【99_データベース】
・木材の密度（H列、Ｌ列）の計算式におけるROUND関数を削除。
・引用元を示す列を追加。引用文献の表記の仕方を修正。
・国産材以外の樹種リストに、「ドイツトウヒ（オウシュウトウヒ）」「ブラックチェリー」を追加。
【更新履歴】
・「更新履歴」のシートを追加。</t>
    <rPh sb="3" eb="5">
      <t>ニュウリョク</t>
    </rPh>
    <rPh sb="18" eb="20">
      <t>ジュシュ</t>
    </rPh>
    <rPh sb="21" eb="23">
      <t>ツイカ</t>
    </rPh>
    <rPh sb="26" eb="28">
      <t>スウシキ</t>
    </rPh>
    <rPh sb="29" eb="31">
      <t>チョウセイ</t>
    </rPh>
    <rPh sb="34" eb="37">
      <t>コクサンザイ</t>
    </rPh>
    <rPh sb="37" eb="39">
      <t>イガイ</t>
    </rPh>
    <rPh sb="40" eb="42">
      <t>ジュシュ</t>
    </rPh>
    <rPh sb="42" eb="44">
      <t>ニュウリョク</t>
    </rPh>
    <rPh sb="44" eb="45">
      <t>ラン</t>
    </rPh>
    <rPh sb="47" eb="48">
      <t>レツ</t>
    </rPh>
    <rPh sb="88" eb="90">
      <t>ツイカ</t>
    </rPh>
    <rPh sb="105" eb="107">
      <t>モクザイ</t>
    </rPh>
    <rPh sb="108" eb="110">
      <t>ミツド</t>
    </rPh>
    <rPh sb="112" eb="113">
      <t>レツ</t>
    </rPh>
    <rPh sb="115" eb="116">
      <t>レツ</t>
    </rPh>
    <rPh sb="118" eb="120">
      <t>ケイサン</t>
    </rPh>
    <rPh sb="120" eb="121">
      <t>シキ</t>
    </rPh>
    <rPh sb="130" eb="132">
      <t>カンスウ</t>
    </rPh>
    <rPh sb="133" eb="135">
      <t>サクジョ</t>
    </rPh>
    <rPh sb="138" eb="140">
      <t>インヨウ</t>
    </rPh>
    <rPh sb="140" eb="141">
      <t>モト</t>
    </rPh>
    <rPh sb="142" eb="143">
      <t>シメ</t>
    </rPh>
    <rPh sb="144" eb="145">
      <t>レツ</t>
    </rPh>
    <rPh sb="146" eb="148">
      <t>ツイカ</t>
    </rPh>
    <rPh sb="149" eb="151">
      <t>インヨウ</t>
    </rPh>
    <rPh sb="151" eb="153">
      <t>ブンケン</t>
    </rPh>
    <rPh sb="154" eb="156">
      <t>ヒョウキ</t>
    </rPh>
    <rPh sb="157" eb="159">
      <t>シカタ</t>
    </rPh>
    <rPh sb="160" eb="162">
      <t>シュウセイ</t>
    </rPh>
    <rPh sb="165" eb="168">
      <t>コクサンザイ</t>
    </rPh>
    <rPh sb="168" eb="170">
      <t>イガイ</t>
    </rPh>
    <rPh sb="171" eb="173">
      <t>ジュシュ</t>
    </rPh>
    <rPh sb="207" eb="209">
      <t>ツイカ</t>
    </rPh>
    <rPh sb="212" eb="214">
      <t>コウシン</t>
    </rPh>
    <rPh sb="214" eb="216">
      <t>リレキ</t>
    </rPh>
    <rPh sb="220" eb="222">
      <t>コウシン</t>
    </rPh>
    <rPh sb="222" eb="224">
      <t>リレキ</t>
    </rPh>
    <rPh sb="230" eb="232">
      <t>ツイカ</t>
    </rPh>
    <phoneticPr fontId="4"/>
  </si>
  <si>
    <t>2.5.2</t>
    <phoneticPr fontId="4"/>
  </si>
  <si>
    <t>2.5.3</t>
    <phoneticPr fontId="3"/>
  </si>
  <si>
    <t>パーティクルボード</t>
    <phoneticPr fontId="3"/>
  </si>
  <si>
    <t>【1_入力シート】
・H20からＪ20の結合セルにおいて、「国産材以外」から「国産材以外（国産材・国産材以外の区分不明を含む）」へ修正。
【0_入力例】
・H20からＪ20の結合セルにおいて、「国産材以外」から「国産材以外（国産材・国産材以外の区分不明を含む）」へ修正。
・C23において、「木質ボード（硬質繊維板）」から「木質ボード（パーティクルボード）」へ修正。
・F44とI44の数値の変更。
・行49において記入例の追加。</t>
    <rPh sb="3" eb="5">
      <t>ニュウリョク</t>
    </rPh>
    <rPh sb="20" eb="22">
      <t>ケツゴウ</t>
    </rPh>
    <rPh sb="65" eb="67">
      <t>シュウセイ</t>
    </rPh>
    <rPh sb="72" eb="74">
      <t>ニュウリョク</t>
    </rPh>
    <rPh sb="74" eb="75">
      <t>レイ</t>
    </rPh>
    <rPh sb="180" eb="182">
      <t>シュウセイ</t>
    </rPh>
    <rPh sb="193" eb="195">
      <t>スウチ</t>
    </rPh>
    <rPh sb="196" eb="198">
      <t>ヘンコウ</t>
    </rPh>
    <rPh sb="201" eb="202">
      <t>ギョウ</t>
    </rPh>
    <rPh sb="208" eb="210">
      <t>キニュウ</t>
    </rPh>
    <rPh sb="210" eb="211">
      <t>レイ</t>
    </rPh>
    <rPh sb="212" eb="214">
      <t>ツイカ</t>
    </rPh>
    <phoneticPr fontId="3"/>
  </si>
  <si>
    <t>びわ湖材</t>
    <rPh sb="2" eb="3">
      <t>コ</t>
    </rPh>
    <rPh sb="3" eb="4">
      <t>ザイ</t>
    </rPh>
    <phoneticPr fontId="1"/>
  </si>
  <si>
    <t>建築場所</t>
    <rPh sb="0" eb="2">
      <t>ケンチク</t>
    </rPh>
    <rPh sb="2" eb="4">
      <t>バショ</t>
    </rPh>
    <phoneticPr fontId="1"/>
  </si>
  <si>
    <t>延べ床面積</t>
    <rPh sb="0" eb="1">
      <t>ノ</t>
    </rPh>
    <rPh sb="2" eb="5">
      <t>ユカメンセキ</t>
    </rPh>
    <phoneticPr fontId="1"/>
  </si>
  <si>
    <t>算定者（連絡者）</t>
    <rPh sb="0" eb="2">
      <t>サンテイ</t>
    </rPh>
    <rPh sb="2" eb="3">
      <t>シャ</t>
    </rPh>
    <rPh sb="4" eb="6">
      <t>レンラク</t>
    </rPh>
    <rPh sb="6" eb="7">
      <t>シャ</t>
    </rPh>
    <phoneticPr fontId="1"/>
  </si>
  <si>
    <t>びわ湖材
利用量</t>
    <rPh sb="2" eb="3">
      <t>コ</t>
    </rPh>
    <rPh sb="3" eb="4">
      <t>ザイ</t>
    </rPh>
    <rPh sb="5" eb="7">
      <t>リヨウ</t>
    </rPh>
    <rPh sb="7" eb="8">
      <t>リョウ</t>
    </rPh>
    <phoneticPr fontId="1"/>
  </si>
  <si>
    <t>びわ湖材の
炭素貯蔵量
（CO2換算）</t>
    <rPh sb="2" eb="3">
      <t>コ</t>
    </rPh>
    <rPh sb="3" eb="4">
      <t>ザイ</t>
    </rPh>
    <rPh sb="6" eb="8">
      <t>タンソ</t>
    </rPh>
    <rPh sb="8" eb="10">
      <t>チョゾウ</t>
    </rPh>
    <rPh sb="10" eb="11">
      <t>リョウ</t>
    </rPh>
    <rPh sb="16" eb="18">
      <t>カンサン</t>
    </rPh>
    <phoneticPr fontId="1"/>
  </si>
  <si>
    <t>会社名</t>
    <rPh sb="0" eb="3">
      <t>カイシャメイ</t>
    </rPh>
    <phoneticPr fontId="1"/>
  </si>
  <si>
    <t>○びわ湖材以外プルダウンリスト</t>
    <rPh sb="3" eb="4">
      <t>コ</t>
    </rPh>
    <rPh sb="4" eb="5">
      <t>ザイ</t>
    </rPh>
    <rPh sb="5" eb="7">
      <t>イガイ</t>
    </rPh>
    <phoneticPr fontId="4"/>
  </si>
  <si>
    <t>（様式第○号）</t>
    <rPh sb="1" eb="3">
      <t>ヨウシキ</t>
    </rPh>
    <rPh sb="3" eb="4">
      <t>ダイ</t>
    </rPh>
    <rPh sb="5" eb="6">
      <t>ゴウ</t>
    </rPh>
    <phoneticPr fontId="1"/>
  </si>
  <si>
    <t>ヒノキ</t>
  </si>
  <si>
    <t>集成材（スギ＋ヒノキ）　構造材のうちスギ</t>
    <rPh sb="0" eb="3">
      <t>シュウセイザイ</t>
    </rPh>
    <rPh sb="12" eb="15">
      <t>コウゾウザイ</t>
    </rPh>
    <phoneticPr fontId="4"/>
  </si>
  <si>
    <t>集成材（スギ＋ヒノキ）　構造材のうちヒノキ</t>
    <rPh sb="0" eb="3">
      <t>シュウセイザイ</t>
    </rPh>
    <rPh sb="12" eb="15">
      <t>コウゾウザイ</t>
    </rPh>
    <phoneticPr fontId="4"/>
  </si>
  <si>
    <t>スギ・ヒノキ</t>
    <phoneticPr fontId="4"/>
  </si>
  <si>
    <r>
      <t>びわ湖材
[単位:t-CO</t>
    </r>
    <r>
      <rPr>
        <vertAlign val="subscript"/>
        <sz val="14"/>
        <rFont val="BIZ UDPゴシック"/>
        <family val="3"/>
        <charset val="128"/>
      </rPr>
      <t>2</t>
    </r>
    <r>
      <rPr>
        <sz val="14"/>
        <rFont val="BIZ UDPゴシック"/>
        <family val="3"/>
        <charset val="128"/>
      </rPr>
      <t>]</t>
    </r>
    <rPh sb="2" eb="3">
      <t>コ</t>
    </rPh>
    <rPh sb="3" eb="4">
      <t>ザイ</t>
    </rPh>
    <phoneticPr fontId="4"/>
  </si>
  <si>
    <r>
      <t>びわ湖材以外
[単位:t-CO</t>
    </r>
    <r>
      <rPr>
        <vertAlign val="subscript"/>
        <sz val="14"/>
        <rFont val="BIZ UDPゴシック"/>
        <family val="3"/>
        <charset val="128"/>
      </rPr>
      <t>2</t>
    </r>
    <r>
      <rPr>
        <sz val="14"/>
        <rFont val="BIZ UDPゴシック"/>
        <family val="3"/>
        <charset val="128"/>
      </rPr>
      <t>]</t>
    </r>
    <rPh sb="2" eb="3">
      <t>コ</t>
    </rPh>
    <rPh sb="3" eb="4">
      <t>ザイ</t>
    </rPh>
    <rPh sb="4" eb="6">
      <t>イガイ</t>
    </rPh>
    <phoneticPr fontId="4"/>
  </si>
  <si>
    <t>林野庁</t>
    <rPh sb="0" eb="3">
      <t>リンヤチョウ</t>
    </rPh>
    <phoneticPr fontId="3"/>
  </si>
  <si>
    <t>延床面積</t>
    <rPh sb="0" eb="1">
      <t>ノ</t>
    </rPh>
    <rPh sb="1" eb="2">
      <t>ユカ</t>
    </rPh>
    <rPh sb="2" eb="4">
      <t>メンセキ</t>
    </rPh>
    <phoneticPr fontId="4"/>
  </si>
  <si>
    <t>建物名</t>
    <rPh sb="0" eb="2">
      <t>タテモノ</t>
    </rPh>
    <rPh sb="2" eb="3">
      <t>ナ</t>
    </rPh>
    <phoneticPr fontId="1"/>
  </si>
  <si>
    <t>びわ湖材以外（他県産材・外国産材・区分不明を含む）</t>
    <rPh sb="2" eb="3">
      <t>コ</t>
    </rPh>
    <rPh sb="3" eb="4">
      <t>ザイ</t>
    </rPh>
    <phoneticPr fontId="1"/>
  </si>
  <si>
    <t>床下地、腰板、建具等</t>
    <rPh sb="0" eb="1">
      <t>ユカ</t>
    </rPh>
    <rPh sb="1" eb="3">
      <t>シタジ</t>
    </rPh>
    <rPh sb="4" eb="5">
      <t>コシ</t>
    </rPh>
    <rPh sb="5" eb="6">
      <t>イタ</t>
    </rPh>
    <rPh sb="7" eb="9">
      <t>タテグ</t>
    </rPh>
    <rPh sb="9" eb="10">
      <t>トウ</t>
    </rPh>
    <phoneticPr fontId="3"/>
  </si>
  <si>
    <t>【2_出力シート】
・21行目以降において、炭素貯蔵量を人工林の面積・本数当たりの二酸化炭素蓄積量や一世帯・一人当たりの二酸化炭素排出量と比較するための項目を追加。
【98_比較前提条件】
・「98_比較前提条件」のシートを追加。</t>
    <rPh sb="3" eb="5">
      <t>シュツリョク</t>
    </rPh>
    <rPh sb="13" eb="15">
      <t>ギョウメ</t>
    </rPh>
    <rPh sb="15" eb="17">
      <t>イコウ</t>
    </rPh>
    <rPh sb="76" eb="78">
      <t>コウモク</t>
    </rPh>
    <rPh sb="79" eb="81">
      <t>ツイカ</t>
    </rPh>
    <rPh sb="87" eb="89">
      <t>ヒカク</t>
    </rPh>
    <rPh sb="89" eb="91">
      <t>ゼンテイ</t>
    </rPh>
    <rPh sb="91" eb="93">
      <t>ジョウケン</t>
    </rPh>
    <rPh sb="100" eb="102">
      <t>ヒカク</t>
    </rPh>
    <rPh sb="112" eb="114">
      <t>ツイカ</t>
    </rPh>
    <phoneticPr fontId="3"/>
  </si>
  <si>
    <t>比較する値の算定に当たっての前提事項（2023年５月時点）</t>
    <rPh sb="0" eb="2">
      <t>ヒカク</t>
    </rPh>
    <rPh sb="4" eb="5">
      <t>アタイ</t>
    </rPh>
    <rPh sb="6" eb="8">
      <t>サンテイ</t>
    </rPh>
    <rPh sb="9" eb="10">
      <t>ア</t>
    </rPh>
    <rPh sb="14" eb="16">
      <t>ゼンテイ</t>
    </rPh>
    <rPh sb="16" eb="18">
      <t>ジコウ</t>
    </rPh>
    <rPh sb="23" eb="24">
      <t>ネン</t>
    </rPh>
    <rPh sb="25" eb="26">
      <t>ガツ</t>
    </rPh>
    <rPh sb="26" eb="28">
      <t>ジテン</t>
    </rPh>
    <phoneticPr fontId="3"/>
  </si>
  <si>
    <t>※算定に用いる前提について、いずれかの数値や条件等の更新がある場合には、時点を含めて本「前提事項」を更新しています。</t>
    <rPh sb="22" eb="24">
      <t>ジョウケン</t>
    </rPh>
    <rPh sb="24" eb="25">
      <t>トウ</t>
    </rPh>
    <phoneticPr fontId="3"/>
  </si>
  <si>
    <t>■スギ人工林の面積・本数当たりの二酸化炭素蓄積量と比較する場合の前提</t>
    <rPh sb="32" eb="34">
      <t>ゼンテイ</t>
    </rPh>
    <phoneticPr fontId="3"/>
  </si>
  <si>
    <t>〇　スギ人工林の場合：適切に手入れされている46～50年生のスギ人工林で推定すると、</t>
    <phoneticPr fontId="3"/>
  </si>
  <si>
    <r>
      <t>〇</t>
    </r>
    <r>
      <rPr>
        <u/>
        <sz val="10"/>
        <rFont val="游ゴシック"/>
        <family val="3"/>
        <charset val="128"/>
        <scheme val="minor"/>
      </rPr>
      <t>1ヘクタール（ha）当たり約379t</t>
    </r>
    <r>
      <rPr>
        <sz val="10"/>
        <rFont val="游ゴシック"/>
        <family val="3"/>
        <charset val="128"/>
        <scheme val="minor"/>
      </rPr>
      <t>のCO</t>
    </r>
    <r>
      <rPr>
        <sz val="8"/>
        <rFont val="游ゴシック"/>
        <family val="3"/>
        <charset val="128"/>
        <scheme val="minor"/>
      </rPr>
      <t>2</t>
    </r>
    <r>
      <rPr>
        <sz val="10"/>
        <rFont val="游ゴシック"/>
        <family val="3"/>
        <charset val="128"/>
        <scheme val="minor"/>
      </rPr>
      <t>を蓄積していると推定（注１）</t>
    </r>
    <rPh sb="24" eb="26">
      <t>チクセキ</t>
    </rPh>
    <phoneticPr fontId="3"/>
  </si>
  <si>
    <r>
      <t>〇</t>
    </r>
    <r>
      <rPr>
        <u/>
        <sz val="10"/>
        <color theme="1"/>
        <rFont val="游ゴシック"/>
        <family val="3"/>
        <charset val="128"/>
        <scheme val="minor"/>
      </rPr>
      <t xml:space="preserve">スギ1本あたり約505kg (=0.505t) </t>
    </r>
    <r>
      <rPr>
        <sz val="10"/>
        <color theme="1"/>
        <rFont val="游ゴシック"/>
        <family val="3"/>
        <charset val="128"/>
        <scheme val="minor"/>
      </rPr>
      <t>のCO</t>
    </r>
    <r>
      <rPr>
        <sz val="8"/>
        <color theme="1"/>
        <rFont val="游ゴシック"/>
        <family val="3"/>
        <charset val="128"/>
        <scheme val="minor"/>
      </rPr>
      <t>2</t>
    </r>
    <r>
      <rPr>
        <sz val="10"/>
        <color theme="1"/>
        <rFont val="游ゴシック"/>
        <family val="3"/>
        <charset val="128"/>
        <scheme val="minor"/>
      </rPr>
      <t>を蓄積していると推定（注２）</t>
    </r>
    <phoneticPr fontId="3"/>
  </si>
  <si>
    <r>
      <t>〇</t>
    </r>
    <r>
      <rPr>
        <u/>
        <sz val="10"/>
        <color theme="1"/>
        <rFont val="游ゴシック"/>
        <family val="3"/>
        <charset val="128"/>
        <scheme val="minor"/>
      </rPr>
      <t>東京ドームの面積は、46,755m</t>
    </r>
    <r>
      <rPr>
        <u/>
        <vertAlign val="superscript"/>
        <sz val="8"/>
        <color theme="1"/>
        <rFont val="游ゴシック"/>
        <family val="3"/>
        <charset val="128"/>
        <scheme val="minor"/>
      </rPr>
      <t>2</t>
    </r>
    <r>
      <rPr>
        <u/>
        <sz val="10"/>
        <color theme="1"/>
        <rFont val="游ゴシック"/>
        <family val="3"/>
        <charset val="128"/>
        <scheme val="minor"/>
      </rPr>
      <t>(=4.6755ha)</t>
    </r>
    <r>
      <rPr>
        <sz val="10"/>
        <color theme="1"/>
        <rFont val="游ゴシック"/>
        <family val="3"/>
        <charset val="128"/>
        <scheme val="minor"/>
      </rPr>
      <t>（注３）</t>
    </r>
    <phoneticPr fontId="3"/>
  </si>
  <si>
    <r>
      <t>〇</t>
    </r>
    <r>
      <rPr>
        <u/>
        <sz val="10"/>
        <color theme="1"/>
        <rFont val="游ゴシック"/>
        <family val="3"/>
        <charset val="128"/>
        <scheme val="minor"/>
      </rPr>
      <t>テニスコート（ダブルス）の面積は、261m</t>
    </r>
    <r>
      <rPr>
        <u/>
        <vertAlign val="superscript"/>
        <sz val="8"/>
        <color theme="1"/>
        <rFont val="游ゴシック"/>
        <family val="3"/>
        <charset val="128"/>
        <scheme val="minor"/>
      </rPr>
      <t>2</t>
    </r>
    <r>
      <rPr>
        <u/>
        <sz val="10"/>
        <color theme="1"/>
        <rFont val="游ゴシック"/>
        <family val="3"/>
        <charset val="128"/>
        <scheme val="minor"/>
      </rPr>
      <t>(=0.0261ha)</t>
    </r>
    <r>
      <rPr>
        <sz val="10"/>
        <color theme="1"/>
        <rFont val="游ゴシック"/>
        <family val="3"/>
        <charset val="128"/>
        <scheme val="minor"/>
      </rPr>
      <t>（注４）</t>
    </r>
    <phoneticPr fontId="3"/>
  </si>
  <si>
    <t>（注１）</t>
    <phoneticPr fontId="3"/>
  </si>
  <si>
    <r>
      <t>1ha当たりの「炭素貯蔵量」（379t-CO</t>
    </r>
    <r>
      <rPr>
        <sz val="8"/>
        <color theme="1"/>
        <rFont val="游ゴシック"/>
        <family val="3"/>
        <charset val="128"/>
        <scheme val="minor"/>
      </rPr>
      <t>2</t>
    </r>
    <r>
      <rPr>
        <sz val="10"/>
        <color theme="1"/>
        <rFont val="游ゴシック"/>
        <family val="3"/>
        <charset val="128"/>
        <scheme val="minor"/>
      </rPr>
      <t>/ha）</t>
    </r>
    <phoneticPr fontId="3"/>
  </si>
  <si>
    <r>
      <t>　= 「スギの幹の体積」（420m</t>
    </r>
    <r>
      <rPr>
        <vertAlign val="superscript"/>
        <sz val="8"/>
        <color theme="1"/>
        <rFont val="游ゴシック"/>
        <family val="3"/>
        <charset val="128"/>
        <scheme val="minor"/>
      </rPr>
      <t>3</t>
    </r>
    <r>
      <rPr>
        <sz val="10"/>
        <color theme="1"/>
        <rFont val="游ゴシック"/>
        <family val="3"/>
        <charset val="128"/>
        <scheme val="minor"/>
      </rPr>
      <t>/ha）×「拡大係数」（1.23）</t>
    </r>
    <phoneticPr fontId="3"/>
  </si>
  <si>
    <r>
      <t>　　×「１＋地上・地下部比」（1.25）×  「容積密度」（0.314t/m</t>
    </r>
    <r>
      <rPr>
        <vertAlign val="superscript"/>
        <sz val="10"/>
        <rFont val="游ゴシック"/>
        <family val="3"/>
        <charset val="128"/>
        <scheme val="minor"/>
      </rPr>
      <t>3</t>
    </r>
    <r>
      <rPr>
        <sz val="10"/>
        <rFont val="游ゴシック"/>
        <family val="3"/>
        <charset val="128"/>
        <scheme val="minor"/>
      </rPr>
      <t>）</t>
    </r>
    <phoneticPr fontId="3"/>
  </si>
  <si>
    <t>　　×「炭素含有率」（0.51） ×　44/12</t>
    <phoneticPr fontId="3"/>
  </si>
  <si>
    <r>
      <t>・「スギの幹の体積」（46～50年生）は林野庁「森林資源現況調査」（平成29年3月31日）の全国累計を用いて算出。
・「拡大係数」は、地上部バイオマス（幹・枝・葉）と幹バイオマスの比率。スギ（46～50年生）の場合は1.23
・「地上・地下部比」は、地上部バイオマスに対する地下部バイオマス（根）の比率。スギ の場合は0.25
・「容積密度」は、体積を重量に変換するもの。スギの場合は0.314(t/m</t>
    </r>
    <r>
      <rPr>
        <vertAlign val="superscript"/>
        <sz val="10"/>
        <rFont val="游ゴシック"/>
        <family val="3"/>
        <charset val="128"/>
        <scheme val="minor"/>
      </rPr>
      <t>3</t>
    </r>
    <r>
      <rPr>
        <sz val="10"/>
        <rFont val="游ゴシック"/>
        <family val="3"/>
        <charset val="128"/>
        <scheme val="minor"/>
      </rPr>
      <t>)
・「炭素含有率」は、樹木の重量あたりどれくらい炭素を含んでいるのかの率。スギ の場合は0.51
・44/12で、炭素あたりを二酸化炭素あたりに変換</t>
    </r>
    <phoneticPr fontId="3"/>
  </si>
  <si>
    <t>（注２）</t>
    <phoneticPr fontId="3"/>
  </si>
  <si>
    <t>46～50年生のスギ人工林1haに750本の立木があると仮定した場合。</t>
    <phoneticPr fontId="3"/>
  </si>
  <si>
    <t>（注３）</t>
    <phoneticPr fontId="3"/>
  </si>
  <si>
    <r>
      <t>東京ドームの面積は46,755m</t>
    </r>
    <r>
      <rPr>
        <vertAlign val="superscript"/>
        <sz val="10"/>
        <color theme="1"/>
        <rFont val="游ゴシック"/>
        <family val="3"/>
        <charset val="128"/>
        <scheme val="minor"/>
      </rPr>
      <t>2</t>
    </r>
    <r>
      <rPr>
        <sz val="10"/>
        <color theme="1"/>
        <rFont val="游ゴシック"/>
        <family val="3"/>
        <charset val="128"/>
        <scheme val="minor"/>
      </rPr>
      <t xml:space="preserve"> ( https://www.tokyo-dome.co.jp/tourists/dome/about.html )</t>
    </r>
    <phoneticPr fontId="3"/>
  </si>
  <si>
    <t>（注４）</t>
    <phoneticPr fontId="3"/>
  </si>
  <si>
    <r>
      <t>テニスコート（ダブルス）の面積は261m</t>
    </r>
    <r>
      <rPr>
        <vertAlign val="superscript"/>
        <sz val="10"/>
        <color theme="1"/>
        <rFont val="游ゴシック"/>
        <family val="3"/>
        <charset val="128"/>
        <scheme val="minor"/>
      </rPr>
      <t>2</t>
    </r>
    <r>
      <rPr>
        <sz val="10"/>
        <color theme="1"/>
        <rFont val="游ゴシック"/>
        <family val="3"/>
        <charset val="128"/>
        <scheme val="minor"/>
      </rPr>
      <t>（23.77m×10.97m)　　https://www.itftennis.com/media/7221/2023-rules-of-tennis-english.pdf</t>
    </r>
    <phoneticPr fontId="3"/>
  </si>
  <si>
    <t>■一世帯・一人当たりの二酸化炭素排出量と比較する場合の前提</t>
    <phoneticPr fontId="3"/>
  </si>
  <si>
    <r>
      <t>〇　</t>
    </r>
    <r>
      <rPr>
        <u/>
        <sz val="10"/>
        <color theme="1"/>
        <rFont val="游ゴシック"/>
        <family val="3"/>
        <charset val="128"/>
        <scheme val="minor"/>
      </rPr>
      <t>一世帯から1年間に排出される二酸化炭素の量（2021年度値）3,733kg（=3.733t）</t>
    </r>
    <r>
      <rPr>
        <sz val="10"/>
        <color theme="1"/>
        <rFont val="游ゴシック"/>
        <family val="3"/>
        <charset val="128"/>
        <scheme val="minor"/>
      </rPr>
      <t>（注）</t>
    </r>
    <rPh sb="49" eb="50">
      <t>チュウ</t>
    </rPh>
    <phoneticPr fontId="3"/>
  </si>
  <si>
    <r>
      <t>〇　</t>
    </r>
    <r>
      <rPr>
        <u/>
        <sz val="10"/>
        <color theme="1"/>
        <rFont val="游ゴシック"/>
        <family val="3"/>
        <charset val="128"/>
        <scheme val="minor"/>
      </rPr>
      <t>一人当たり１年間に排出される二酸化炭素の量（2021年度値）1,778kg（=1.778t）</t>
    </r>
    <r>
      <rPr>
        <sz val="10"/>
        <color theme="1"/>
        <rFont val="游ゴシック"/>
        <family val="3"/>
        <charset val="128"/>
        <scheme val="minor"/>
      </rPr>
      <t>（注）</t>
    </r>
    <phoneticPr fontId="3"/>
  </si>
  <si>
    <t>（注）</t>
    <rPh sb="1" eb="2">
      <t>チュウ</t>
    </rPh>
    <phoneticPr fontId="3"/>
  </si>
  <si>
    <t xml:space="preserve"> 出典：温室効果ガスインベントリオフィスウェブページ（2023年４月公開値）（http://www-gio.nies.go.jp/index-j.html）</t>
    <rPh sb="33" eb="34">
      <t>ガツ</t>
    </rPh>
    <phoneticPr fontId="3"/>
  </si>
  <si>
    <t>（※）排出量は、以下の(1)～(4)の合計値。</t>
    <phoneticPr fontId="3"/>
  </si>
  <si>
    <r>
      <t>(1)家庭のエネルギー消費（電力消費も含む）に伴うCO</t>
    </r>
    <r>
      <rPr>
        <sz val="8"/>
        <color theme="1"/>
        <rFont val="游ゴシック"/>
        <family val="3"/>
        <charset val="128"/>
        <scheme val="minor"/>
      </rPr>
      <t>2</t>
    </r>
    <r>
      <rPr>
        <sz val="10"/>
        <color theme="1"/>
        <rFont val="游ゴシック"/>
        <family val="3"/>
        <charset val="128"/>
        <scheme val="minor"/>
      </rPr>
      <t>排出量</t>
    </r>
    <phoneticPr fontId="3"/>
  </si>
  <si>
    <r>
      <t>(2)自家用車の使用に伴うCO</t>
    </r>
    <r>
      <rPr>
        <sz val="8"/>
        <color theme="1"/>
        <rFont val="游ゴシック"/>
        <family val="3"/>
        <charset val="128"/>
        <scheme val="minor"/>
      </rPr>
      <t>2</t>
    </r>
    <r>
      <rPr>
        <sz val="10"/>
        <color theme="1"/>
        <rFont val="游ゴシック"/>
        <family val="3"/>
        <charset val="128"/>
        <scheme val="minor"/>
      </rPr>
      <t>排出量</t>
    </r>
    <phoneticPr fontId="3"/>
  </si>
  <si>
    <r>
      <t>(3)ごみ処理時に発生するCO</t>
    </r>
    <r>
      <rPr>
        <sz val="8"/>
        <color theme="1"/>
        <rFont val="游ゴシック"/>
        <family val="3"/>
        <charset val="128"/>
        <scheme val="minor"/>
      </rPr>
      <t>2</t>
    </r>
    <r>
      <rPr>
        <sz val="10"/>
        <color theme="1"/>
        <rFont val="游ゴシック"/>
        <family val="3"/>
        <charset val="128"/>
        <scheme val="minor"/>
      </rPr>
      <t>排出量</t>
    </r>
    <phoneticPr fontId="3"/>
  </si>
  <si>
    <r>
      <t>(4)水道利用（浄水場でのエネルギー利用等）に伴うCO</t>
    </r>
    <r>
      <rPr>
        <sz val="8"/>
        <color theme="1"/>
        <rFont val="游ゴシック"/>
        <family val="3"/>
        <charset val="128"/>
        <scheme val="minor"/>
      </rPr>
      <t>2</t>
    </r>
    <r>
      <rPr>
        <sz val="10"/>
        <color theme="1"/>
        <rFont val="游ゴシック"/>
        <family val="3"/>
        <charset val="128"/>
        <scheme val="minor"/>
      </rPr>
      <t>排出量</t>
    </r>
    <phoneticPr fontId="3"/>
  </si>
  <si>
    <t>■　炭素貯蔵量を人工林の面積・本数当たりの二酸化炭素蓄積量や一世帯・一人当たりの二酸化炭素排出量と比較する（前提条件は「98_比較前提条件」シート参照）</t>
    <rPh sb="2" eb="4">
      <t>タンソ</t>
    </rPh>
    <rPh sb="4" eb="7">
      <t>チョゾウリョウ</t>
    </rPh>
    <rPh sb="54" eb="58">
      <t>ゼンテイジョウケン</t>
    </rPh>
    <rPh sb="73" eb="75">
      <t>サンショウ</t>
    </rPh>
    <phoneticPr fontId="3"/>
  </si>
  <si>
    <t>※これらの比較については一部の項目のみ実施することも可能です。</t>
    <rPh sb="5" eb="7">
      <t>ヒカク</t>
    </rPh>
    <rPh sb="12" eb="14">
      <t>イチブ</t>
    </rPh>
    <rPh sb="15" eb="17">
      <t>コウモク</t>
    </rPh>
    <rPh sb="19" eb="21">
      <t>ジッシ</t>
    </rPh>
    <rPh sb="26" eb="28">
      <t>カノウ</t>
    </rPh>
    <phoneticPr fontId="3"/>
  </si>
  <si>
    <t>2023年５月時点の前提条件に基づく</t>
    <rPh sb="7" eb="9">
      <t>ジテン</t>
    </rPh>
    <rPh sb="10" eb="14">
      <t>ゼンテイジョウケン</t>
    </rPh>
    <rPh sb="15" eb="16">
      <t>モト</t>
    </rPh>
    <phoneticPr fontId="3"/>
  </si>
  <si>
    <t>(1) スギ人工林の面積・本数当たりの二酸化炭素蓄積量と比較する場合</t>
    <phoneticPr fontId="3"/>
  </si>
  <si>
    <t>スギ人工林　約</t>
    <rPh sb="2" eb="5">
      <t>ジンコウリン</t>
    </rPh>
    <rPh sb="6" eb="7">
      <t>ヤク</t>
    </rPh>
    <phoneticPr fontId="3"/>
  </si>
  <si>
    <t>ha分の二酸化炭素蓄積量に相当</t>
    <rPh sb="2" eb="3">
      <t>ブン</t>
    </rPh>
    <rPh sb="4" eb="7">
      <t>ニサンカ</t>
    </rPh>
    <rPh sb="7" eb="9">
      <t>タンソ</t>
    </rPh>
    <rPh sb="9" eb="11">
      <t>チクセキ</t>
    </rPh>
    <rPh sb="11" eb="12">
      <t>リョウ</t>
    </rPh>
    <rPh sb="13" eb="15">
      <t>ソウトウ</t>
    </rPh>
    <phoneticPr fontId="3"/>
  </si>
  <si>
    <t>東京ドーム　約</t>
    <rPh sb="0" eb="2">
      <t>トウキョウ</t>
    </rPh>
    <rPh sb="6" eb="7">
      <t>ヤク</t>
    </rPh>
    <phoneticPr fontId="3"/>
  </si>
  <si>
    <t>個分の面積のスギ人工林の二酸化炭素蓄積量に相当</t>
    <rPh sb="0" eb="1">
      <t>コ</t>
    </rPh>
    <rPh sb="1" eb="2">
      <t>ブン</t>
    </rPh>
    <rPh sb="3" eb="5">
      <t>メンセキ</t>
    </rPh>
    <rPh sb="8" eb="11">
      <t>ジンコウリン</t>
    </rPh>
    <rPh sb="12" eb="15">
      <t>ニサンカ</t>
    </rPh>
    <rPh sb="15" eb="17">
      <t>タンソ</t>
    </rPh>
    <rPh sb="17" eb="19">
      <t>チクセキ</t>
    </rPh>
    <rPh sb="19" eb="20">
      <t>リョウ</t>
    </rPh>
    <phoneticPr fontId="3"/>
  </si>
  <si>
    <t>テニスコート（ダブルス）</t>
    <phoneticPr fontId="3"/>
  </si>
  <si>
    <t>約</t>
    <phoneticPr fontId="3"/>
  </si>
  <si>
    <t>面分のスギ人工林の二酸化炭素蓄積量に相当</t>
    <rPh sb="0" eb="1">
      <t>メン</t>
    </rPh>
    <rPh sb="1" eb="2">
      <t>ブン</t>
    </rPh>
    <rPh sb="5" eb="8">
      <t>ジンコウリン</t>
    </rPh>
    <rPh sb="9" eb="12">
      <t>ニサンカ</t>
    </rPh>
    <rPh sb="12" eb="14">
      <t>タンソ</t>
    </rPh>
    <rPh sb="14" eb="16">
      <t>チクセキ</t>
    </rPh>
    <rPh sb="16" eb="17">
      <t>リョウ</t>
    </rPh>
    <phoneticPr fontId="3"/>
  </si>
  <si>
    <t>スギ約</t>
    <rPh sb="2" eb="3">
      <t>ヤク</t>
    </rPh>
    <phoneticPr fontId="3"/>
  </si>
  <si>
    <t>本分の二酸化炭素蓄積量に相当</t>
    <rPh sb="0" eb="2">
      <t>ホンブン</t>
    </rPh>
    <rPh sb="3" eb="6">
      <t>ニサンカ</t>
    </rPh>
    <rPh sb="6" eb="8">
      <t>タンソ</t>
    </rPh>
    <rPh sb="8" eb="10">
      <t>チクセキ</t>
    </rPh>
    <rPh sb="10" eb="11">
      <t>リョウ</t>
    </rPh>
    <phoneticPr fontId="3"/>
  </si>
  <si>
    <t>(2) 一世帯・一人当たりの二酸化炭素排出量と比較する場合</t>
    <phoneticPr fontId="3"/>
  </si>
  <si>
    <t>一世帯の約</t>
    <rPh sb="0" eb="1">
      <t>イッ</t>
    </rPh>
    <rPh sb="1" eb="3">
      <t>セタイ</t>
    </rPh>
    <rPh sb="4" eb="5">
      <t>ヤク</t>
    </rPh>
    <phoneticPr fontId="3"/>
  </si>
  <si>
    <t>年分の二酸化炭素排出量に相当</t>
    <rPh sb="0" eb="1">
      <t>トシ</t>
    </rPh>
    <rPh sb="1" eb="2">
      <t>ブン</t>
    </rPh>
    <rPh sb="3" eb="6">
      <t>ニサンカ</t>
    </rPh>
    <rPh sb="6" eb="8">
      <t>タンソ</t>
    </rPh>
    <rPh sb="8" eb="10">
      <t>ハイシュツ</t>
    </rPh>
    <rPh sb="10" eb="11">
      <t>リョウ</t>
    </rPh>
    <phoneticPr fontId="3"/>
  </si>
  <si>
    <t>一人当たりの</t>
    <phoneticPr fontId="3"/>
  </si>
  <si>
    <t>約</t>
    <rPh sb="0" eb="1">
      <t>ヤク</t>
    </rPh>
    <phoneticPr fontId="3"/>
  </si>
  <si>
    <t>世帯の１年分の二酸化炭素排出量に相当</t>
    <rPh sb="0" eb="2">
      <t>セタイ</t>
    </rPh>
    <rPh sb="4" eb="6">
      <t>ネンブン</t>
    </rPh>
    <rPh sb="7" eb="10">
      <t>ニサンカ</t>
    </rPh>
    <rPh sb="10" eb="12">
      <t>タンソ</t>
    </rPh>
    <rPh sb="12" eb="14">
      <t>ハイシュツ</t>
    </rPh>
    <rPh sb="14" eb="15">
      <t>リョウ</t>
    </rPh>
    <phoneticPr fontId="3"/>
  </si>
  <si>
    <r>
      <t>木材全体の炭素貯蔵量（CO</t>
    </r>
    <r>
      <rPr>
        <b/>
        <sz val="12"/>
        <color theme="1"/>
        <rFont val="游ゴシック"/>
        <family val="3"/>
        <charset val="128"/>
        <scheme val="minor"/>
      </rPr>
      <t>2</t>
    </r>
    <r>
      <rPr>
        <b/>
        <sz val="14"/>
        <color theme="1"/>
        <rFont val="游ゴシック"/>
        <family val="3"/>
        <charset val="128"/>
        <scheme val="minor"/>
      </rPr>
      <t>換算）について</t>
    </r>
    <phoneticPr fontId="3"/>
  </si>
  <si>
    <t>ha分の二酸化炭素蓄積量に相当</t>
    <rPh sb="2" eb="3">
      <t>ブン</t>
    </rPh>
    <rPh sb="4" eb="7">
      <t>ニサンカ</t>
    </rPh>
    <rPh sb="7" eb="9">
      <t>タンソ</t>
    </rPh>
    <rPh sb="9" eb="11">
      <t>チクセキ</t>
    </rPh>
    <rPh sb="11" eb="12">
      <t>リョウ</t>
    </rPh>
    <phoneticPr fontId="3"/>
  </si>
  <si>
    <t>個分の面積のスギ人工林の二酸化炭素蓄積量に相当</t>
    <rPh sb="0" eb="1">
      <t>コ</t>
    </rPh>
    <rPh sb="1" eb="2">
      <t>ブン</t>
    </rPh>
    <rPh sb="3" eb="5">
      <t>メンセキ</t>
    </rPh>
    <rPh sb="8" eb="11">
      <t>ジンコウリン</t>
    </rPh>
    <rPh sb="12" eb="15">
      <t>ニサンカ</t>
    </rPh>
    <rPh sb="15" eb="17">
      <t>タンソ</t>
    </rPh>
    <rPh sb="17" eb="19">
      <t>チクセキ</t>
    </rPh>
    <rPh sb="19" eb="20">
      <t>リョウ</t>
    </rPh>
    <rPh sb="21" eb="23">
      <t>ソウトウ</t>
    </rPh>
    <phoneticPr fontId="3"/>
  </si>
  <si>
    <t>一世帯の約</t>
    <rPh sb="0" eb="3">
      <t>イッセタイ</t>
    </rPh>
    <rPh sb="4" eb="5">
      <t>ヤク</t>
    </rPh>
    <phoneticPr fontId="3"/>
  </si>
  <si>
    <t>年分の二酸化炭素排出量に相当</t>
    <phoneticPr fontId="3"/>
  </si>
  <si>
    <t>■　建築物に利用した木材の炭素貯蔵量の表示</t>
    <phoneticPr fontId="3"/>
  </si>
  <si>
    <r>
      <t>びわ湖材の炭素貯蔵量（CO</t>
    </r>
    <r>
      <rPr>
        <b/>
        <sz val="12"/>
        <color theme="1"/>
        <rFont val="游ゴシック"/>
        <family val="3"/>
        <charset val="128"/>
        <scheme val="minor"/>
      </rPr>
      <t>2</t>
    </r>
    <r>
      <rPr>
        <b/>
        <sz val="14"/>
        <color theme="1"/>
        <rFont val="游ゴシック"/>
        <family val="3"/>
        <charset val="128"/>
        <scheme val="minor"/>
      </rPr>
      <t>換算）について</t>
    </r>
    <rPh sb="2" eb="3">
      <t>コ</t>
    </rPh>
    <phoneticPr fontId="3"/>
  </si>
  <si>
    <t>木材全体の
炭素貯蔵量
（CO2換算）</t>
    <rPh sb="0" eb="2">
      <t>モクザイ</t>
    </rPh>
    <rPh sb="2" eb="4">
      <t>ゼンタイ</t>
    </rPh>
    <rPh sb="6" eb="8">
      <t>タンソ</t>
    </rPh>
    <rPh sb="8" eb="10">
      <t>チョゾウ</t>
    </rPh>
    <rPh sb="10" eb="11">
      <t>リョウ</t>
    </rPh>
    <rPh sb="16" eb="18">
      <t>カンサン</t>
    </rPh>
    <phoneticPr fontId="4"/>
  </si>
  <si>
    <t>○○○○○○○○</t>
    <phoneticPr fontId="3"/>
  </si>
  <si>
    <t>に利用した木材に係る炭素貯蔵量（ＣＯ２換算）</t>
    <phoneticPr fontId="3"/>
  </si>
  <si>
    <t>滋賀県●●●市●●●</t>
    <rPh sb="0" eb="3">
      <t>シガケン</t>
    </rPh>
    <rPh sb="6" eb="7">
      <t>シ</t>
    </rPh>
    <phoneticPr fontId="3"/>
  </si>
  <si>
    <t>○○○○/○○/○○</t>
    <phoneticPr fontId="3"/>
  </si>
  <si>
    <t>○○○○</t>
    <phoneticPr fontId="3"/>
  </si>
  <si>
    <t>○○○.○</t>
    <phoneticPr fontId="3"/>
  </si>
  <si>
    <r>
      <t>◆セルの色について、</t>
    </r>
    <r>
      <rPr>
        <b/>
        <u/>
        <sz val="20"/>
        <color rgb="FF0070C0"/>
        <rFont val="BIZ UDPゴシック"/>
        <family val="3"/>
        <charset val="128"/>
      </rPr>
      <t>青は必須入力（記述又はプルダウン）</t>
    </r>
    <r>
      <rPr>
        <b/>
        <u/>
        <sz val="20"/>
        <color theme="1"/>
        <rFont val="BIZ UDPゴシック"/>
        <family val="3"/>
        <charset val="128"/>
      </rPr>
      <t>、</t>
    </r>
    <r>
      <rPr>
        <b/>
        <u/>
        <sz val="20"/>
        <color rgb="FFE6AF00"/>
        <rFont val="BIZ UDPゴシック"/>
        <family val="3"/>
        <charset val="128"/>
      </rPr>
      <t>　オレンジは任意入力</t>
    </r>
    <r>
      <rPr>
        <b/>
        <u/>
        <sz val="20"/>
        <color theme="1"/>
        <rFont val="BIZ UDPゴシック"/>
        <family val="3"/>
        <charset val="128"/>
      </rPr>
      <t>、　白は自動</t>
    </r>
    <r>
      <rPr>
        <u/>
        <sz val="20"/>
        <color theme="1"/>
        <rFont val="BIZ UDPゴシック"/>
        <family val="3"/>
        <charset val="128"/>
      </rPr>
      <t>計算</t>
    </r>
    <rPh sb="10" eb="11">
      <t>アオ</t>
    </rPh>
    <rPh sb="19" eb="20">
      <t>マタ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</si>
</sst>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Red]\-#,##0.0"/>
    <numFmt numFmtId="177" formatCode="#,##0.000;[Red]\-#,##0.000"/>
    <numFmt numFmtId="178" formatCode="#,##0.0_ "/>
    <numFmt numFmtId="179" formatCode="#,##0_ "/>
    <numFmt numFmtId="180" formatCode="#,##0.00_ "/>
    <numFmt numFmtId="184" formatCode="[$-F800]dddd\,\ mmmm\ dd\,\ yyyy"/>
  </numFmts>
  <fonts count="47">
    <font>
      <sz val="10"/>
      <color theme="1"/>
      <name val="ＭＳ Ｐゴシック"/>
      <family val="2"/>
      <charset val="128"/>
    </font>
    <font>
      <sz val="11"/>
      <color theme="1"/>
      <name val="游ゴシック"/>
      <family val="2"/>
      <scheme val="minor"/>
    </font>
    <font>
      <sz val="11"/>
      <color theme="1"/>
      <name val="BIZ UDPゴシック"/>
      <family val="3"/>
      <charset val="128"/>
    </font>
    <font>
      <sz val="6"/>
      <name val="ＭＳ Ｐゴシック"/>
      <family val="2"/>
      <charset val="128"/>
    </font>
    <font>
      <sz val="6"/>
      <name val="游ゴシック"/>
      <family val="3"/>
      <charset val="128"/>
      <scheme val="minor"/>
    </font>
    <font>
      <sz val="14"/>
      <color theme="1"/>
      <name val="BIZ UDPゴシック"/>
      <family val="3"/>
      <charset val="128"/>
    </font>
    <font>
      <sz val="12"/>
      <color theme="1"/>
      <name val="BIZ UDPゴシック"/>
      <family val="3"/>
      <charset val="128"/>
    </font>
    <font>
      <vertAlign val="subscript"/>
      <sz val="14"/>
      <color theme="1"/>
      <name val="BIZ UDPゴシック"/>
      <family val="3"/>
      <charset val="128"/>
    </font>
    <font>
      <b/>
      <sz val="22"/>
      <color theme="1"/>
      <name val="BIZ UDPゴシック"/>
      <family val="3"/>
      <charset val="128"/>
    </font>
    <font>
      <sz val="14"/>
      <color indexed="81"/>
      <name val="MS P ゴシック"/>
      <family val="3"/>
      <charset val="128"/>
    </font>
    <font>
      <b/>
      <sz val="12"/>
      <color theme="1"/>
      <name val="游ゴシック"/>
      <family val="3"/>
      <charset val="128"/>
      <scheme val="minor"/>
    </font>
    <font>
      <b/>
      <vertAlign val="subscript"/>
      <sz val="12"/>
      <color theme="1"/>
      <name val="游ゴシック"/>
      <family val="3"/>
      <charset val="128"/>
      <scheme val="minor"/>
    </font>
    <font>
      <b/>
      <sz val="16"/>
      <color theme="1"/>
      <name val="游ゴシック"/>
      <family val="3"/>
      <charset val="128"/>
      <scheme val="minor"/>
    </font>
    <font>
      <vertAlign val="subscript"/>
      <sz val="11"/>
      <color theme="1"/>
      <name val="BIZ UDPゴシック"/>
      <family val="3"/>
      <charset val="128"/>
    </font>
    <font>
      <sz val="10"/>
      <color theme="1"/>
      <name val="游ゴシック"/>
      <family val="2"/>
      <scheme val="minor"/>
    </font>
    <font>
      <sz val="11"/>
      <color rgb="FFFF0000"/>
      <name val="BIZ UDPゴシック"/>
      <family val="3"/>
      <charset val="128"/>
    </font>
    <font>
      <sz val="14"/>
      <name val="BIZ UDPゴシック"/>
      <family val="3"/>
      <charset val="128"/>
    </font>
    <font>
      <vertAlign val="subscript"/>
      <sz val="14"/>
      <name val="BIZ UDPゴシック"/>
      <family val="3"/>
      <charset val="128"/>
    </font>
    <font>
      <sz val="14"/>
      <name val="游ゴシック"/>
      <family val="3"/>
      <charset val="128"/>
      <scheme val="minor"/>
    </font>
    <font>
      <b/>
      <sz val="12"/>
      <name val="游ゴシック"/>
      <family val="3"/>
      <charset val="128"/>
      <scheme val="minor"/>
    </font>
    <font>
      <sz val="11"/>
      <name val="BIZ UDPゴシック"/>
      <family val="3"/>
      <charset val="128"/>
    </font>
    <font>
      <sz val="10"/>
      <color theme="1"/>
      <name val="游ゴシック"/>
      <family val="3"/>
      <charset val="128"/>
      <scheme val="minor"/>
    </font>
    <font>
      <b/>
      <sz val="10"/>
      <name val="游ゴシック"/>
      <family val="3"/>
      <charset val="128"/>
      <scheme val="minor"/>
    </font>
    <font>
      <b/>
      <sz val="10"/>
      <color theme="1"/>
      <name val="游ゴシック"/>
      <family val="3"/>
      <charset val="128"/>
      <scheme val="minor"/>
    </font>
    <font>
      <sz val="11"/>
      <color theme="1"/>
      <name val="游ゴシック"/>
      <family val="3"/>
      <charset val="128"/>
      <scheme val="minor"/>
    </font>
    <font>
      <sz val="10"/>
      <name val="游ゴシック"/>
      <family val="3"/>
      <charset val="128"/>
      <scheme val="minor"/>
    </font>
    <font>
      <u/>
      <sz val="10"/>
      <name val="游ゴシック"/>
      <family val="3"/>
      <charset val="128"/>
      <scheme val="minor"/>
    </font>
    <font>
      <sz val="8"/>
      <name val="游ゴシック"/>
      <family val="3"/>
      <charset val="128"/>
      <scheme val="minor"/>
    </font>
    <font>
      <u/>
      <sz val="10"/>
      <color theme="1"/>
      <name val="游ゴシック"/>
      <family val="3"/>
      <charset val="128"/>
      <scheme val="minor"/>
    </font>
    <font>
      <sz val="8"/>
      <color theme="1"/>
      <name val="游ゴシック"/>
      <family val="3"/>
      <charset val="128"/>
      <scheme val="minor"/>
    </font>
    <font>
      <u/>
      <vertAlign val="superscript"/>
      <sz val="8"/>
      <color theme="1"/>
      <name val="游ゴシック"/>
      <family val="3"/>
      <charset val="128"/>
      <scheme val="minor"/>
    </font>
    <font>
      <vertAlign val="superscript"/>
      <sz val="8"/>
      <color theme="1"/>
      <name val="游ゴシック"/>
      <family val="3"/>
      <charset val="128"/>
      <scheme val="minor"/>
    </font>
    <font>
      <vertAlign val="superscript"/>
      <sz val="10"/>
      <name val="游ゴシック"/>
      <family val="3"/>
      <charset val="128"/>
      <scheme val="minor"/>
    </font>
    <font>
      <vertAlign val="superscript"/>
      <sz val="10"/>
      <color theme="1"/>
      <name val="游ゴシック"/>
      <family val="3"/>
      <charset val="128"/>
      <scheme val="minor"/>
    </font>
    <font>
      <b/>
      <sz val="14"/>
      <name val="游ゴシック"/>
      <family val="3"/>
      <charset val="128"/>
      <scheme val="minor"/>
    </font>
    <font>
      <sz val="11"/>
      <name val="游ゴシック"/>
      <family val="3"/>
      <charset val="128"/>
      <scheme val="minor"/>
    </font>
    <font>
      <b/>
      <sz val="14"/>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2"/>
      <name val="游ゴシック"/>
      <family val="3"/>
      <charset val="128"/>
      <scheme val="minor"/>
    </font>
    <font>
      <sz val="14"/>
      <color theme="1"/>
      <name val="ＭＳ Ｐゴシック"/>
      <family val="3"/>
      <charset val="128"/>
    </font>
    <font>
      <sz val="12"/>
      <color theme="1"/>
      <name val="游ゴシック"/>
      <family val="2"/>
      <scheme val="minor"/>
    </font>
    <font>
      <sz val="12"/>
      <color theme="1"/>
      <name val="ＭＳ Ｐゴシック"/>
      <family val="3"/>
      <charset val="128"/>
    </font>
    <font>
      <u/>
      <sz val="20"/>
      <color theme="1"/>
      <name val="BIZ UDPゴシック"/>
      <family val="3"/>
      <charset val="128"/>
    </font>
    <font>
      <b/>
      <u/>
      <sz val="20"/>
      <color rgb="FF0070C0"/>
      <name val="BIZ UDPゴシック"/>
      <family val="3"/>
      <charset val="128"/>
    </font>
    <font>
      <b/>
      <u/>
      <sz val="20"/>
      <color theme="1"/>
      <name val="BIZ UDPゴシック"/>
      <family val="3"/>
      <charset val="128"/>
    </font>
    <font>
      <b/>
      <u/>
      <sz val="20"/>
      <color rgb="FFE6AF00"/>
      <name val="BIZ UDPゴシック"/>
      <family val="3"/>
      <charset val="128"/>
    </font>
  </fonts>
  <fills count="9">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n">
        <color indexed="64"/>
      </right>
      <top style="thin">
        <color indexed="64"/>
      </top>
      <bottom/>
      <diagonal/>
    </border>
    <border>
      <left style="medium">
        <color rgb="FFFF0000"/>
      </left>
      <right style="thin">
        <color theme="1"/>
      </right>
      <top style="medium">
        <color rgb="FFFF0000"/>
      </top>
      <bottom style="thin">
        <color theme="1"/>
      </bottom>
      <diagonal/>
    </border>
    <border>
      <left style="thin">
        <color theme="1"/>
      </left>
      <right style="thin">
        <color theme="1"/>
      </right>
      <top style="medium">
        <color rgb="FFFF0000"/>
      </top>
      <bottom style="thin">
        <color theme="1"/>
      </bottom>
      <diagonal/>
    </border>
    <border>
      <left/>
      <right style="medium">
        <color rgb="FFFF0000"/>
      </right>
      <top style="medium">
        <color rgb="FFFF0000"/>
      </top>
      <bottom style="thin">
        <color indexed="64"/>
      </bottom>
      <diagonal/>
    </border>
    <border>
      <left style="medium">
        <color rgb="FFFF0000"/>
      </left>
      <right style="thin">
        <color theme="1"/>
      </right>
      <top style="thin">
        <color theme="1"/>
      </top>
      <bottom style="medium">
        <color rgb="FFFF0000"/>
      </bottom>
      <diagonal/>
    </border>
    <border>
      <left style="thin">
        <color theme="1"/>
      </left>
      <right style="thin">
        <color theme="1"/>
      </right>
      <top style="thin">
        <color theme="1"/>
      </top>
      <bottom style="medium">
        <color rgb="FFFF0000"/>
      </bottom>
      <diagonal/>
    </border>
    <border>
      <left/>
      <right style="medium">
        <color rgb="FFFF0000"/>
      </right>
      <top style="thin">
        <color indexed="64"/>
      </top>
      <bottom style="medium">
        <color rgb="FFFF0000"/>
      </bottom>
      <diagonal/>
    </border>
    <border>
      <left style="thin">
        <color theme="1"/>
      </left>
      <right style="thin">
        <color theme="1"/>
      </right>
      <top/>
      <bottom style="thin">
        <color theme="1"/>
      </bottom>
      <diagonal/>
    </border>
    <border>
      <left style="medium">
        <color rgb="FFFF0000"/>
      </left>
      <right/>
      <top style="medium">
        <color rgb="FFFF0000"/>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top style="thin">
        <color indexed="64"/>
      </top>
      <bottom style="medium">
        <color rgb="FFFF0000"/>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style="double">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right style="thin">
        <color indexed="64"/>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s>
  <cellStyleXfs count="2">
    <xf numFmtId="0" fontId="0" fillId="0" borderId="0">
      <alignment vertical="center"/>
    </xf>
    <xf numFmtId="0" fontId="1" fillId="0" borderId="0"/>
  </cellStyleXfs>
  <cellXfs count="230">
    <xf numFmtId="0" fontId="0" fillId="0" borderId="0" xfId="0">
      <alignment vertical="center"/>
    </xf>
    <xf numFmtId="0" fontId="2" fillId="0" borderId="0" xfId="1" applyFont="1" applyAlignment="1">
      <alignment vertical="center"/>
    </xf>
    <xf numFmtId="0" fontId="2" fillId="0" borderId="1" xfId="1" applyFont="1" applyBorder="1" applyAlignment="1">
      <alignment horizontal="center" vertical="center"/>
    </xf>
    <xf numFmtId="0" fontId="2" fillId="0" borderId="3" xfId="1" applyFont="1" applyBorder="1" applyAlignment="1">
      <alignment horizontal="center" vertical="center"/>
    </xf>
    <xf numFmtId="0" fontId="5" fillId="0" borderId="5"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 xfId="1" applyFont="1" applyBorder="1" applyAlignment="1">
      <alignment horizontal="center" vertical="center" wrapText="1"/>
    </xf>
    <xf numFmtId="0" fontId="5" fillId="0" borderId="9" xfId="1" applyFont="1" applyBorder="1" applyAlignment="1">
      <alignment horizontal="center" vertical="center" wrapText="1"/>
    </xf>
    <xf numFmtId="0" fontId="2" fillId="2" borderId="3" xfId="1" applyFont="1" applyFill="1" applyBorder="1" applyAlignment="1">
      <alignment vertical="center"/>
    </xf>
    <xf numFmtId="0" fontId="2" fillId="3" borderId="1" xfId="1" applyFont="1" applyFill="1" applyBorder="1" applyAlignment="1">
      <alignment vertical="center"/>
    </xf>
    <xf numFmtId="176" fontId="2" fillId="2" borderId="1" xfId="1" applyNumberFormat="1" applyFont="1" applyFill="1" applyBorder="1" applyAlignment="1">
      <alignment vertical="center"/>
    </xf>
    <xf numFmtId="177" fontId="2" fillId="0" borderId="1" xfId="1" applyNumberFormat="1" applyFont="1" applyBorder="1" applyAlignment="1">
      <alignment vertical="center" shrinkToFit="1"/>
    </xf>
    <xf numFmtId="176" fontId="2" fillId="0" borderId="1" xfId="1" applyNumberFormat="1" applyFont="1" applyBorder="1" applyAlignment="1">
      <alignment vertical="center"/>
    </xf>
    <xf numFmtId="177" fontId="2" fillId="0" borderId="1" xfId="1" applyNumberFormat="1" applyFont="1" applyBorder="1" applyAlignment="1">
      <alignment vertical="center"/>
    </xf>
    <xf numFmtId="0" fontId="2" fillId="3" borderId="1" xfId="1" applyFont="1" applyFill="1" applyBorder="1" applyAlignment="1">
      <alignment vertical="center" wrapText="1"/>
    </xf>
    <xf numFmtId="0" fontId="2" fillId="2" borderId="1" xfId="1" applyFont="1" applyFill="1" applyBorder="1" applyAlignment="1">
      <alignment vertical="center"/>
    </xf>
    <xf numFmtId="0" fontId="2" fillId="0" borderId="11" xfId="1" applyFont="1" applyBorder="1" applyAlignment="1">
      <alignment horizontal="center" vertical="center"/>
    </xf>
    <xf numFmtId="0" fontId="2" fillId="2" borderId="11" xfId="1" applyFont="1" applyFill="1" applyBorder="1" applyAlignment="1">
      <alignment vertical="center"/>
    </xf>
    <xf numFmtId="0" fontId="2" fillId="3" borderId="11" xfId="1" applyFont="1" applyFill="1" applyBorder="1" applyAlignment="1">
      <alignment vertical="center"/>
    </xf>
    <xf numFmtId="176" fontId="2" fillId="2" borderId="11" xfId="1" applyNumberFormat="1" applyFont="1" applyFill="1" applyBorder="1" applyAlignment="1">
      <alignment vertical="center"/>
    </xf>
    <xf numFmtId="177" fontId="2" fillId="0" borderId="11" xfId="1" applyNumberFormat="1" applyFont="1" applyBorder="1" applyAlignment="1">
      <alignment vertical="center" shrinkToFit="1"/>
    </xf>
    <xf numFmtId="177" fontId="2" fillId="0" borderId="2" xfId="1" applyNumberFormat="1" applyFont="1" applyBorder="1" applyAlignment="1">
      <alignment vertical="center" shrinkToFit="1"/>
    </xf>
    <xf numFmtId="176" fontId="2" fillId="0" borderId="11" xfId="1" applyNumberFormat="1" applyFont="1" applyBorder="1" applyAlignment="1">
      <alignment vertical="center"/>
    </xf>
    <xf numFmtId="177" fontId="2" fillId="0" borderId="11" xfId="1" applyNumberFormat="1" applyFont="1" applyBorder="1" applyAlignment="1">
      <alignment vertical="center"/>
    </xf>
    <xf numFmtId="0" fontId="2" fillId="0" borderId="9" xfId="1" applyFont="1" applyBorder="1" applyAlignment="1">
      <alignment horizontal="center" vertical="center"/>
    </xf>
    <xf numFmtId="0" fontId="2" fillId="0" borderId="9" xfId="1" applyFont="1" applyBorder="1" applyAlignment="1">
      <alignment vertical="center"/>
    </xf>
    <xf numFmtId="0" fontId="2" fillId="0" borderId="10" xfId="1" applyFont="1" applyBorder="1" applyAlignment="1">
      <alignment vertical="center"/>
    </xf>
    <xf numFmtId="176" fontId="2" fillId="0" borderId="10" xfId="1" applyNumberFormat="1" applyFont="1" applyBorder="1" applyAlignment="1">
      <alignment vertical="center"/>
    </xf>
    <xf numFmtId="176" fontId="8" fillId="0" borderId="12" xfId="1" applyNumberFormat="1" applyFont="1" applyBorder="1" applyAlignment="1">
      <alignment vertical="center"/>
    </xf>
    <xf numFmtId="176" fontId="2" fillId="0" borderId="13" xfId="1" applyNumberFormat="1" applyFont="1" applyBorder="1" applyAlignment="1">
      <alignment vertical="center"/>
    </xf>
    <xf numFmtId="176" fontId="2" fillId="0" borderId="9" xfId="1" applyNumberFormat="1" applyFont="1" applyBorder="1" applyAlignment="1">
      <alignment vertical="center"/>
    </xf>
    <xf numFmtId="176" fontId="5" fillId="0" borderId="9" xfId="1" applyNumberFormat="1" applyFont="1" applyBorder="1" applyAlignment="1">
      <alignment vertical="center"/>
    </xf>
    <xf numFmtId="176" fontId="2" fillId="0" borderId="14" xfId="1" applyNumberFormat="1" applyFont="1" applyBorder="1" applyAlignment="1">
      <alignment vertical="center"/>
    </xf>
    <xf numFmtId="176" fontId="8" fillId="0" borderId="15" xfId="1" applyNumberFormat="1" applyFont="1" applyBorder="1" applyAlignment="1">
      <alignment vertical="center"/>
    </xf>
    <xf numFmtId="176" fontId="8" fillId="0" borderId="16" xfId="1" applyNumberFormat="1" applyFont="1" applyBorder="1" applyAlignment="1">
      <alignment vertical="center"/>
    </xf>
    <xf numFmtId="176" fontId="8" fillId="0" borderId="17" xfId="1" applyNumberFormat="1" applyFont="1" applyBorder="1" applyAlignment="1">
      <alignment vertical="center"/>
    </xf>
    <xf numFmtId="0" fontId="1" fillId="0" borderId="0" xfId="1"/>
    <xf numFmtId="0" fontId="2" fillId="0" borderId="0" xfId="1" applyFont="1" applyAlignment="1">
      <alignment vertical="center" wrapText="1"/>
    </xf>
    <xf numFmtId="0" fontId="5" fillId="0" borderId="5" xfId="1" applyFont="1" applyBorder="1" applyAlignment="1">
      <alignment horizontal="center" vertical="center" wrapText="1"/>
    </xf>
    <xf numFmtId="0" fontId="5" fillId="0" borderId="8" xfId="1" applyFont="1" applyBorder="1" applyAlignment="1">
      <alignment horizontal="center" vertical="center" wrapText="1"/>
    </xf>
    <xf numFmtId="176" fontId="2" fillId="2" borderId="2" xfId="1" applyNumberFormat="1" applyFont="1" applyFill="1" applyBorder="1" applyAlignment="1">
      <alignment vertical="center"/>
    </xf>
    <xf numFmtId="0" fontId="2" fillId="3" borderId="3" xfId="1" applyFont="1" applyFill="1" applyBorder="1" applyAlignment="1">
      <alignment vertical="center" wrapText="1"/>
    </xf>
    <xf numFmtId="176" fontId="2" fillId="2" borderId="18" xfId="1" applyNumberFormat="1" applyFont="1" applyFill="1" applyBorder="1" applyAlignment="1">
      <alignment vertical="center"/>
    </xf>
    <xf numFmtId="176" fontId="2" fillId="2" borderId="19" xfId="1" applyNumberFormat="1" applyFont="1" applyFill="1" applyBorder="1" applyAlignment="1">
      <alignment vertical="center"/>
    </xf>
    <xf numFmtId="177" fontId="2" fillId="0" borderId="20" xfId="1" applyNumberFormat="1" applyFont="1" applyBorder="1" applyAlignment="1">
      <alignment vertical="center" shrinkToFit="1"/>
    </xf>
    <xf numFmtId="176" fontId="2" fillId="2" borderId="4" xfId="1" applyNumberFormat="1" applyFont="1" applyFill="1" applyBorder="1" applyAlignment="1">
      <alignment vertical="center"/>
    </xf>
    <xf numFmtId="176" fontId="2" fillId="2" borderId="9" xfId="1" applyNumberFormat="1" applyFont="1" applyFill="1" applyBorder="1" applyAlignment="1">
      <alignment vertical="center"/>
    </xf>
    <xf numFmtId="177" fontId="2" fillId="0" borderId="9" xfId="1" applyNumberFormat="1" applyFont="1" applyBorder="1" applyAlignment="1">
      <alignment vertical="center" shrinkToFit="1"/>
    </xf>
    <xf numFmtId="177" fontId="2" fillId="0" borderId="20" xfId="1" applyNumberFormat="1" applyFont="1" applyBorder="1" applyAlignment="1">
      <alignment horizontal="right" vertical="center" shrinkToFit="1"/>
    </xf>
    <xf numFmtId="176" fontId="2" fillId="0" borderId="4" xfId="1" applyNumberFormat="1" applyFont="1" applyBorder="1" applyAlignment="1">
      <alignment vertical="center"/>
    </xf>
    <xf numFmtId="0" fontId="2" fillId="2" borderId="5" xfId="1" applyFont="1" applyFill="1" applyBorder="1" applyAlignment="1">
      <alignment vertical="center"/>
    </xf>
    <xf numFmtId="0" fontId="2" fillId="3" borderId="5" xfId="1" applyFont="1" applyFill="1" applyBorder="1" applyAlignment="1">
      <alignment vertical="center" wrapText="1"/>
    </xf>
    <xf numFmtId="176" fontId="2" fillId="2" borderId="21" xfId="1" applyNumberFormat="1" applyFont="1" applyFill="1" applyBorder="1" applyAlignment="1">
      <alignment vertical="center"/>
    </xf>
    <xf numFmtId="0" fontId="2" fillId="2" borderId="22" xfId="1" applyFont="1" applyFill="1" applyBorder="1" applyAlignment="1">
      <alignment vertical="center"/>
    </xf>
    <xf numFmtId="0" fontId="2" fillId="3" borderId="22" xfId="1" applyFont="1" applyFill="1" applyBorder="1" applyAlignment="1">
      <alignment vertical="center" wrapText="1"/>
    </xf>
    <xf numFmtId="176" fontId="2" fillId="2" borderId="22" xfId="1" applyNumberFormat="1" applyFont="1" applyFill="1" applyBorder="1" applyAlignment="1">
      <alignment vertical="center"/>
    </xf>
    <xf numFmtId="176" fontId="2" fillId="2" borderId="23" xfId="1" applyNumberFormat="1" applyFont="1" applyFill="1" applyBorder="1" applyAlignment="1">
      <alignment vertical="center"/>
    </xf>
    <xf numFmtId="0" fontId="2" fillId="2" borderId="24" xfId="1" applyFont="1" applyFill="1" applyBorder="1" applyAlignment="1">
      <alignment vertical="center"/>
    </xf>
    <xf numFmtId="0" fontId="2" fillId="3" borderId="25" xfId="1" applyFont="1" applyFill="1" applyBorder="1" applyAlignment="1">
      <alignment vertical="center" wrapText="1"/>
    </xf>
    <xf numFmtId="176" fontId="2" fillId="2" borderId="25" xfId="1" applyNumberFormat="1" applyFont="1" applyFill="1" applyBorder="1" applyAlignment="1">
      <alignment vertical="center"/>
    </xf>
    <xf numFmtId="176" fontId="2" fillId="2" borderId="26" xfId="1" applyNumberFormat="1" applyFont="1" applyFill="1" applyBorder="1" applyAlignment="1">
      <alignment vertical="center"/>
    </xf>
    <xf numFmtId="0" fontId="2" fillId="2" borderId="27" xfId="1" applyFont="1" applyFill="1" applyBorder="1" applyAlignment="1">
      <alignment vertical="center"/>
    </xf>
    <xf numFmtId="0" fontId="2" fillId="3" borderId="28" xfId="1" applyFont="1" applyFill="1" applyBorder="1" applyAlignment="1">
      <alignment vertical="center" wrapText="1"/>
    </xf>
    <xf numFmtId="176" fontId="2" fillId="2" borderId="28" xfId="1" applyNumberFormat="1" applyFont="1" applyFill="1" applyBorder="1" applyAlignment="1">
      <alignment vertical="center"/>
    </xf>
    <xf numFmtId="176" fontId="2" fillId="2" borderId="29" xfId="1" applyNumberFormat="1" applyFont="1" applyFill="1" applyBorder="1" applyAlignment="1">
      <alignment vertical="center"/>
    </xf>
    <xf numFmtId="0" fontId="2" fillId="2" borderId="30" xfId="1" applyFont="1" applyFill="1" applyBorder="1" applyAlignment="1">
      <alignment vertical="center"/>
    </xf>
    <xf numFmtId="0" fontId="2" fillId="3" borderId="30" xfId="1" applyFont="1" applyFill="1" applyBorder="1" applyAlignment="1">
      <alignment vertical="center" wrapText="1"/>
    </xf>
    <xf numFmtId="176" fontId="2" fillId="2" borderId="30" xfId="1" applyNumberFormat="1" applyFont="1" applyFill="1" applyBorder="1" applyAlignment="1">
      <alignment vertical="center"/>
    </xf>
    <xf numFmtId="176" fontId="2" fillId="2" borderId="13" xfId="1" applyNumberFormat="1" applyFont="1" applyFill="1" applyBorder="1" applyAlignment="1">
      <alignment vertical="center"/>
    </xf>
    <xf numFmtId="0" fontId="2" fillId="2" borderId="21" xfId="1" applyFont="1" applyFill="1" applyBorder="1" applyAlignment="1">
      <alignment vertical="center"/>
    </xf>
    <xf numFmtId="0" fontId="2" fillId="3" borderId="21" xfId="1" applyFont="1" applyFill="1" applyBorder="1" applyAlignment="1">
      <alignment vertical="center" wrapText="1"/>
    </xf>
    <xf numFmtId="0" fontId="2" fillId="2" borderId="10" xfId="1" applyFont="1" applyFill="1" applyBorder="1" applyAlignment="1">
      <alignment vertical="center"/>
    </xf>
    <xf numFmtId="0" fontId="2" fillId="3" borderId="9" xfId="1" applyFont="1" applyFill="1" applyBorder="1" applyAlignment="1">
      <alignment vertical="center" wrapText="1"/>
    </xf>
    <xf numFmtId="176" fontId="2" fillId="2" borderId="7" xfId="1" applyNumberFormat="1" applyFont="1" applyFill="1" applyBorder="1" applyAlignment="1">
      <alignment vertical="center"/>
    </xf>
    <xf numFmtId="0" fontId="2" fillId="3" borderId="2" xfId="1" applyFont="1" applyFill="1" applyBorder="1" applyAlignment="1">
      <alignment vertical="center" wrapText="1"/>
    </xf>
    <xf numFmtId="0" fontId="2" fillId="3" borderId="31" xfId="1" applyFont="1" applyFill="1" applyBorder="1" applyAlignment="1">
      <alignment vertical="center" wrapText="1"/>
    </xf>
    <xf numFmtId="176" fontId="2" fillId="2" borderId="32" xfId="1" applyNumberFormat="1" applyFont="1" applyFill="1" applyBorder="1" applyAlignment="1">
      <alignment vertical="center"/>
    </xf>
    <xf numFmtId="176" fontId="2" fillId="2" borderId="33" xfId="1" applyNumberFormat="1" applyFont="1" applyFill="1" applyBorder="1" applyAlignment="1">
      <alignment vertical="center"/>
    </xf>
    <xf numFmtId="177" fontId="2" fillId="0" borderId="33" xfId="1" applyNumberFormat="1" applyFont="1" applyBorder="1" applyAlignment="1">
      <alignment vertical="center" shrinkToFit="1"/>
    </xf>
    <xf numFmtId="176" fontId="2" fillId="2" borderId="34" xfId="1" applyNumberFormat="1" applyFont="1" applyFill="1" applyBorder="1" applyAlignment="1">
      <alignment vertical="center"/>
    </xf>
    <xf numFmtId="0" fontId="2" fillId="3" borderId="35" xfId="1" applyFont="1" applyFill="1" applyBorder="1" applyAlignment="1">
      <alignment vertical="center" wrapText="1"/>
    </xf>
    <xf numFmtId="176" fontId="2" fillId="2" borderId="36" xfId="1" applyNumberFormat="1" applyFont="1" applyFill="1" applyBorder="1" applyAlignment="1">
      <alignment vertical="center"/>
    </xf>
    <xf numFmtId="176" fontId="2" fillId="2" borderId="37" xfId="1" applyNumberFormat="1" applyFont="1" applyFill="1" applyBorder="1" applyAlignment="1">
      <alignment vertical="center"/>
    </xf>
    <xf numFmtId="177" fontId="2" fillId="0" borderId="37" xfId="1" applyNumberFormat="1" applyFont="1" applyBorder="1" applyAlignment="1">
      <alignment vertical="center" shrinkToFit="1"/>
    </xf>
    <xf numFmtId="176" fontId="2" fillId="2" borderId="38" xfId="1" applyNumberFormat="1" applyFont="1" applyFill="1" applyBorder="1" applyAlignment="1">
      <alignment vertical="center"/>
    </xf>
    <xf numFmtId="0" fontId="2" fillId="3" borderId="11" xfId="1" applyFont="1" applyFill="1" applyBorder="1" applyAlignment="1">
      <alignment vertical="center" wrapText="1"/>
    </xf>
    <xf numFmtId="0" fontId="2" fillId="0" borderId="10" xfId="1" applyFont="1" applyBorder="1" applyAlignment="1">
      <alignment vertical="center" wrapText="1"/>
    </xf>
    <xf numFmtId="0" fontId="1" fillId="0" borderId="0" xfId="1" applyAlignment="1">
      <alignment vertical="center"/>
    </xf>
    <xf numFmtId="0" fontId="1" fillId="0" borderId="1" xfId="1" applyBorder="1" applyAlignment="1">
      <alignment horizontal="center" vertical="center"/>
    </xf>
    <xf numFmtId="0" fontId="1" fillId="0" borderId="1" xfId="1" applyBorder="1" applyAlignment="1">
      <alignment horizontal="center" vertical="center" wrapText="1"/>
    </xf>
    <xf numFmtId="0" fontId="1" fillId="0" borderId="39" xfId="1" applyBorder="1" applyAlignment="1">
      <alignment horizontal="center" vertical="center"/>
    </xf>
    <xf numFmtId="0" fontId="1" fillId="0" borderId="4" xfId="1" applyBorder="1" applyAlignment="1">
      <alignment horizontal="center" vertical="center"/>
    </xf>
    <xf numFmtId="0" fontId="1" fillId="0" borderId="1" xfId="1" applyBorder="1" applyAlignment="1">
      <alignment vertical="center"/>
    </xf>
    <xf numFmtId="0" fontId="1" fillId="0" borderId="40" xfId="1" applyBorder="1" applyAlignment="1">
      <alignment vertical="center"/>
    </xf>
    <xf numFmtId="177" fontId="1" fillId="0" borderId="1" xfId="1" applyNumberFormat="1" applyBorder="1" applyAlignment="1">
      <alignment vertical="center"/>
    </xf>
    <xf numFmtId="40" fontId="1" fillId="0" borderId="1" xfId="1" applyNumberFormat="1" applyBorder="1" applyAlignment="1">
      <alignment vertical="center"/>
    </xf>
    <xf numFmtId="0" fontId="1" fillId="0" borderId="4" xfId="1" applyBorder="1" applyAlignment="1">
      <alignment vertical="center"/>
    </xf>
    <xf numFmtId="0" fontId="1" fillId="0" borderId="23" xfId="1" applyBorder="1" applyAlignment="1">
      <alignment vertical="center"/>
    </xf>
    <xf numFmtId="0" fontId="1" fillId="0" borderId="2" xfId="1" applyBorder="1" applyAlignment="1">
      <alignment vertical="center"/>
    </xf>
    <xf numFmtId="177" fontId="1" fillId="0" borderId="2" xfId="1" applyNumberFormat="1" applyBorder="1" applyAlignment="1">
      <alignment vertical="center"/>
    </xf>
    <xf numFmtId="40" fontId="1" fillId="0" borderId="4" xfId="1" applyNumberFormat="1" applyBorder="1" applyAlignment="1">
      <alignment vertical="center"/>
    </xf>
    <xf numFmtId="0" fontId="1" fillId="0" borderId="41" xfId="1" applyBorder="1" applyAlignment="1">
      <alignment vertical="center"/>
    </xf>
    <xf numFmtId="177" fontId="1" fillId="0" borderId="41" xfId="1" applyNumberFormat="1" applyBorder="1" applyAlignment="1">
      <alignment vertical="center"/>
    </xf>
    <xf numFmtId="0" fontId="1" fillId="0" borderId="13" xfId="1" applyBorder="1" applyAlignment="1">
      <alignment vertical="center"/>
    </xf>
    <xf numFmtId="177" fontId="1" fillId="0" borderId="0" xfId="1" applyNumberFormat="1" applyAlignment="1">
      <alignment vertical="center"/>
    </xf>
    <xf numFmtId="40" fontId="1" fillId="0" borderId="0" xfId="1" applyNumberFormat="1" applyAlignment="1">
      <alignment vertical="center"/>
    </xf>
    <xf numFmtId="0" fontId="1" fillId="0" borderId="1" xfId="1" applyBorder="1"/>
    <xf numFmtId="14" fontId="1" fillId="0" borderId="1" xfId="1" applyNumberFormat="1" applyBorder="1" applyAlignment="1">
      <alignment vertical="center"/>
    </xf>
    <xf numFmtId="0" fontId="1" fillId="0" borderId="1" xfId="1" applyBorder="1" applyAlignment="1">
      <alignment horizontal="right" vertical="center"/>
    </xf>
    <xf numFmtId="0" fontId="1" fillId="0" borderId="0" xfId="1" applyAlignment="1">
      <alignment horizontal="right" vertical="center"/>
    </xf>
    <xf numFmtId="177" fontId="2" fillId="0" borderId="3" xfId="1" applyNumberFormat="1" applyFont="1" applyBorder="1" applyAlignment="1">
      <alignment vertical="center" shrinkToFit="1"/>
    </xf>
    <xf numFmtId="0" fontId="1" fillId="5" borderId="1" xfId="1" applyFill="1" applyBorder="1" applyAlignment="1">
      <alignment vertical="center"/>
    </xf>
    <xf numFmtId="40" fontId="1" fillId="5" borderId="1" xfId="1" applyNumberFormat="1" applyFill="1" applyBorder="1" applyAlignment="1">
      <alignment vertical="center"/>
    </xf>
    <xf numFmtId="0" fontId="1" fillId="5" borderId="39" xfId="1" applyFill="1" applyBorder="1" applyAlignment="1">
      <alignment horizontal="center" vertical="center"/>
    </xf>
    <xf numFmtId="0" fontId="15" fillId="0" borderId="0" xfId="1" applyFont="1" applyAlignment="1">
      <alignment vertical="center"/>
    </xf>
    <xf numFmtId="0" fontId="2" fillId="0" borderId="0" xfId="1" applyFont="1" applyFill="1" applyAlignment="1">
      <alignment vertical="center"/>
    </xf>
    <xf numFmtId="0" fontId="20" fillId="0" borderId="1" xfId="1" applyFont="1" applyBorder="1" applyAlignment="1">
      <alignment horizontal="center" vertical="center"/>
    </xf>
    <xf numFmtId="177" fontId="2" fillId="0" borderId="4" xfId="1" applyNumberFormat="1" applyFont="1" applyBorder="1" applyAlignment="1">
      <alignment vertical="center" shrinkToFit="1"/>
    </xf>
    <xf numFmtId="0" fontId="2" fillId="2" borderId="9" xfId="1" applyFont="1" applyFill="1" applyBorder="1" applyAlignment="1">
      <alignment vertical="center"/>
    </xf>
    <xf numFmtId="0" fontId="2" fillId="2" borderId="18" xfId="1" applyFont="1" applyFill="1" applyBorder="1" applyAlignment="1">
      <alignment vertical="center"/>
    </xf>
    <xf numFmtId="0" fontId="2" fillId="3" borderId="19" xfId="1" applyFont="1" applyFill="1" applyBorder="1" applyAlignment="1">
      <alignment vertical="center" wrapText="1"/>
    </xf>
    <xf numFmtId="176" fontId="2" fillId="2" borderId="20" xfId="1" applyNumberFormat="1" applyFont="1" applyFill="1" applyBorder="1" applyAlignment="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4" fillId="0" borderId="0" xfId="1" applyFont="1" applyAlignment="1">
      <alignment horizontal="right"/>
    </xf>
    <xf numFmtId="0" fontId="25" fillId="0" borderId="0" xfId="0" applyFont="1">
      <alignment vertical="center"/>
    </xf>
    <xf numFmtId="0" fontId="21" fillId="0" borderId="0" xfId="0" applyFont="1" applyAlignment="1">
      <alignment horizontal="left" vertical="center"/>
    </xf>
    <xf numFmtId="0" fontId="21" fillId="0" borderId="0" xfId="0" applyFont="1" applyAlignment="1">
      <alignment vertical="center" wrapText="1"/>
    </xf>
    <xf numFmtId="178" fontId="36" fillId="0" borderId="1" xfId="0" applyNumberFormat="1" applyFont="1" applyBorder="1">
      <alignment vertical="center"/>
    </xf>
    <xf numFmtId="179" fontId="36" fillId="0" borderId="1" xfId="0" applyNumberFormat="1" applyFont="1" applyBorder="1">
      <alignment vertical="center"/>
    </xf>
    <xf numFmtId="0" fontId="1" fillId="0" borderId="8" xfId="1" applyBorder="1"/>
    <xf numFmtId="0" fontId="1" fillId="0" borderId="0" xfId="1" applyBorder="1"/>
    <xf numFmtId="0" fontId="1" fillId="0" borderId="0" xfId="1" applyBorder="1" applyAlignment="1">
      <alignment horizontal="right"/>
    </xf>
    <xf numFmtId="0" fontId="1" fillId="0" borderId="42" xfId="1" applyBorder="1" applyAlignment="1">
      <alignment horizontal="right"/>
    </xf>
    <xf numFmtId="0" fontId="36" fillId="0" borderId="0" xfId="0" applyFont="1" applyBorder="1" applyAlignment="1">
      <alignment horizontal="left" vertical="center"/>
    </xf>
    <xf numFmtId="0" fontId="37" fillId="0" borderId="0" xfId="0" applyFont="1" applyBorder="1">
      <alignment vertical="center"/>
    </xf>
    <xf numFmtId="0" fontId="1" fillId="0" borderId="42" xfId="1" applyBorder="1"/>
    <xf numFmtId="0" fontId="38" fillId="0" borderId="0" xfId="0" applyFont="1" applyBorder="1" applyAlignment="1">
      <alignment horizontal="left" vertical="center"/>
    </xf>
    <xf numFmtId="0" fontId="38" fillId="0" borderId="0" xfId="0" applyFont="1" applyBorder="1">
      <alignment vertical="center"/>
    </xf>
    <xf numFmtId="0" fontId="24" fillId="0" borderId="0" xfId="1" applyFont="1" applyBorder="1"/>
    <xf numFmtId="0" fontId="39" fillId="0" borderId="0" xfId="0" applyFont="1" applyBorder="1">
      <alignment vertical="center"/>
    </xf>
    <xf numFmtId="0" fontId="38" fillId="0" borderId="0" xfId="1" applyFont="1" applyBorder="1"/>
    <xf numFmtId="0" fontId="38" fillId="0" borderId="0" xfId="0" applyFont="1" applyBorder="1" applyAlignment="1">
      <alignment horizontal="right" vertical="center"/>
    </xf>
    <xf numFmtId="0" fontId="40" fillId="0" borderId="0" xfId="0" applyFont="1" applyBorder="1">
      <alignment vertical="center"/>
    </xf>
    <xf numFmtId="0" fontId="37" fillId="0" borderId="0" xfId="0" applyFont="1" applyBorder="1" applyAlignment="1">
      <alignment horizontal="left" vertical="center"/>
    </xf>
    <xf numFmtId="179" fontId="37" fillId="0" borderId="0" xfId="0" applyNumberFormat="1" applyFont="1" applyBorder="1">
      <alignment vertical="center"/>
    </xf>
    <xf numFmtId="0" fontId="41" fillId="0" borderId="0" xfId="1" applyFont="1" applyBorder="1"/>
    <xf numFmtId="49" fontId="38" fillId="0" borderId="0" xfId="0" applyNumberFormat="1" applyFont="1" applyBorder="1" applyAlignment="1">
      <alignment horizontal="right" vertical="center"/>
    </xf>
    <xf numFmtId="0" fontId="42" fillId="0" borderId="0" xfId="0" applyFont="1" applyBorder="1">
      <alignment vertical="center"/>
    </xf>
    <xf numFmtId="0" fontId="1" fillId="0" borderId="10" xfId="1" applyBorder="1"/>
    <xf numFmtId="0" fontId="38" fillId="0" borderId="43" xfId="0" applyFont="1" applyBorder="1" applyAlignment="1">
      <alignment horizontal="right" vertical="center"/>
    </xf>
    <xf numFmtId="0" fontId="38" fillId="0" borderId="43" xfId="0" applyFont="1" applyBorder="1">
      <alignment vertical="center"/>
    </xf>
    <xf numFmtId="0" fontId="1" fillId="0" borderId="43" xfId="1" applyBorder="1"/>
    <xf numFmtId="0" fontId="1" fillId="0" borderId="13" xfId="1" applyBorder="1"/>
    <xf numFmtId="0" fontId="0" fillId="0" borderId="0" xfId="0" applyBorder="1">
      <alignment vertical="center"/>
    </xf>
    <xf numFmtId="0" fontId="1" fillId="0" borderId="42" xfId="1" applyBorder="1" applyAlignment="1">
      <alignment horizontal="center" vertical="center"/>
    </xf>
    <xf numFmtId="0" fontId="1" fillId="0" borderId="5" xfId="1" applyBorder="1"/>
    <xf numFmtId="0" fontId="1" fillId="0" borderId="41" xfId="1" applyBorder="1"/>
    <xf numFmtId="0" fontId="1" fillId="0" borderId="41" xfId="1" applyBorder="1" applyAlignment="1">
      <alignment horizontal="right"/>
    </xf>
    <xf numFmtId="0" fontId="35" fillId="0" borderId="23" xfId="1" applyFont="1" applyBorder="1" applyAlignment="1">
      <alignment horizontal="right"/>
    </xf>
    <xf numFmtId="179" fontId="36" fillId="0" borderId="43" xfId="0" applyNumberFormat="1" applyFont="1" applyBorder="1">
      <alignment vertical="center"/>
    </xf>
    <xf numFmtId="0" fontId="36" fillId="7" borderId="0" xfId="0" applyFont="1" applyFill="1" applyBorder="1" applyAlignment="1">
      <alignment horizontal="left" vertical="center"/>
    </xf>
    <xf numFmtId="0" fontId="37" fillId="7" borderId="0" xfId="0" applyFont="1" applyFill="1" applyBorder="1">
      <alignment vertical="center"/>
    </xf>
    <xf numFmtId="0" fontId="1" fillId="7" borderId="0" xfId="1" applyFill="1" applyBorder="1"/>
    <xf numFmtId="0" fontId="36" fillId="8" borderId="0" xfId="0" applyFont="1" applyFill="1" applyBorder="1" applyAlignment="1">
      <alignment horizontal="left" vertical="center"/>
    </xf>
    <xf numFmtId="0" fontId="1" fillId="8" borderId="0" xfId="1" applyFill="1" applyBorder="1"/>
    <xf numFmtId="49" fontId="0" fillId="0" borderId="0" xfId="0" applyNumberFormat="1" applyBorder="1">
      <alignment vertical="center"/>
    </xf>
    <xf numFmtId="0" fontId="19" fillId="7" borderId="44" xfId="1" applyFont="1" applyFill="1" applyBorder="1" applyAlignment="1">
      <alignment horizontal="center" vertical="center" wrapText="1"/>
    </xf>
    <xf numFmtId="0" fontId="10" fillId="8" borderId="45" xfId="1" applyFont="1" applyFill="1" applyBorder="1" applyAlignment="1">
      <alignment horizontal="center" vertical="center" wrapText="1"/>
    </xf>
    <xf numFmtId="0" fontId="10" fillId="0" borderId="15" xfId="1" applyFont="1" applyBorder="1" applyAlignment="1">
      <alignment horizontal="right"/>
    </xf>
    <xf numFmtId="0" fontId="10" fillId="0" borderId="17" xfId="1" applyFont="1" applyBorder="1" applyAlignment="1">
      <alignment horizontal="right"/>
    </xf>
    <xf numFmtId="0" fontId="19" fillId="7" borderId="48" xfId="1" applyFont="1" applyFill="1" applyBorder="1" applyAlignment="1">
      <alignment horizontal="center" vertical="center" wrapText="1"/>
    </xf>
    <xf numFmtId="0" fontId="10" fillId="0" borderId="49" xfId="1" applyFont="1" applyBorder="1" applyAlignment="1">
      <alignment horizontal="right"/>
    </xf>
    <xf numFmtId="0" fontId="10" fillId="8" borderId="44" xfId="1" applyFont="1" applyFill="1" applyBorder="1" applyAlignment="1">
      <alignment horizontal="center" vertical="center" wrapText="1"/>
    </xf>
    <xf numFmtId="0" fontId="10" fillId="0" borderId="50" xfId="1" applyFont="1" applyBorder="1" applyAlignment="1">
      <alignment horizontal="center" vertical="center"/>
    </xf>
    <xf numFmtId="0" fontId="12" fillId="4" borderId="51" xfId="1" applyFont="1" applyFill="1" applyBorder="1" applyAlignment="1">
      <alignment horizontal="center" vertical="center"/>
    </xf>
    <xf numFmtId="0" fontId="10" fillId="0" borderId="12" xfId="1" applyFont="1" applyBorder="1" applyAlignment="1">
      <alignment horizontal="right"/>
    </xf>
    <xf numFmtId="180" fontId="36" fillId="0" borderId="1" xfId="0" applyNumberFormat="1" applyFont="1" applyBorder="1">
      <alignment vertical="center"/>
    </xf>
    <xf numFmtId="0" fontId="5" fillId="0" borderId="4" xfId="1" applyFont="1" applyBorder="1" applyAlignment="1">
      <alignment horizontal="center" vertical="center"/>
    </xf>
    <xf numFmtId="0" fontId="5" fillId="0" borderId="1" xfId="1" applyFont="1" applyBorder="1" applyAlignment="1">
      <alignment horizontal="center" vertical="center"/>
    </xf>
    <xf numFmtId="0" fontId="5" fillId="0" borderId="3" xfId="1" applyFont="1" applyBorder="1" applyAlignment="1">
      <alignment horizontal="center" vertical="center" wrapText="1"/>
    </xf>
    <xf numFmtId="0" fontId="5" fillId="0" borderId="6" xfId="1" applyFont="1" applyBorder="1" applyAlignment="1">
      <alignment horizontal="center" vertical="center" wrapText="1"/>
    </xf>
    <xf numFmtId="0" fontId="5" fillId="0" borderId="4" xfId="1" applyFont="1" applyBorder="1" applyAlignment="1">
      <alignment horizontal="center" vertical="center" wrapText="1"/>
    </xf>
    <xf numFmtId="0" fontId="16" fillId="4" borderId="3" xfId="1" applyFont="1" applyFill="1" applyBorder="1" applyAlignment="1">
      <alignment horizontal="center" vertical="center" wrapText="1"/>
    </xf>
    <xf numFmtId="0" fontId="16" fillId="4" borderId="6" xfId="1" applyFont="1" applyFill="1" applyBorder="1" applyAlignment="1">
      <alignment horizontal="center" vertical="center" wrapText="1"/>
    </xf>
    <xf numFmtId="0" fontId="16" fillId="4" borderId="4" xfId="1" applyFont="1" applyFill="1" applyBorder="1" applyAlignment="1">
      <alignment horizontal="center" vertical="center" wrapText="1"/>
    </xf>
    <xf numFmtId="0" fontId="5" fillId="0" borderId="2" xfId="1" applyFont="1" applyBorder="1" applyAlignment="1">
      <alignment horizontal="center" vertical="center" wrapText="1"/>
    </xf>
    <xf numFmtId="0" fontId="5" fillId="0" borderId="9" xfId="1" applyFont="1" applyBorder="1" applyAlignment="1">
      <alignment horizontal="center" vertical="center" wrapText="1"/>
    </xf>
    <xf numFmtId="0" fontId="16" fillId="0" borderId="2" xfId="1" applyFont="1" applyBorder="1" applyAlignment="1">
      <alignment horizontal="center" vertical="center" wrapText="1"/>
    </xf>
    <xf numFmtId="0" fontId="16" fillId="0" borderId="9" xfId="1" applyFont="1" applyBorder="1" applyAlignment="1">
      <alignment horizontal="center" vertical="center" wrapText="1"/>
    </xf>
    <xf numFmtId="0" fontId="5" fillId="0" borderId="5" xfId="1" applyFont="1" applyBorder="1" applyAlignment="1">
      <alignment horizontal="center" vertical="center" wrapText="1"/>
    </xf>
    <xf numFmtId="0" fontId="5" fillId="0" borderId="8" xfId="1" applyFont="1" applyBorder="1" applyAlignment="1">
      <alignment horizontal="center" vertical="center" wrapText="1"/>
    </xf>
    <xf numFmtId="0" fontId="5" fillId="0" borderId="10" xfId="1" applyFont="1" applyBorder="1" applyAlignment="1">
      <alignment horizontal="center" vertical="center" wrapText="1"/>
    </xf>
    <xf numFmtId="0" fontId="2" fillId="0" borderId="2" xfId="1" applyFont="1" applyBorder="1" applyAlignment="1">
      <alignment horizontal="center" vertical="center"/>
    </xf>
    <xf numFmtId="0" fontId="2" fillId="0" borderId="7" xfId="1" applyFont="1" applyBorder="1" applyAlignment="1">
      <alignment horizontal="center" vertical="center"/>
    </xf>
    <xf numFmtId="0" fontId="2" fillId="0" borderId="9" xfId="1" applyFont="1" applyBorder="1" applyAlignment="1">
      <alignment horizontal="center" vertical="center"/>
    </xf>
    <xf numFmtId="0" fontId="5" fillId="0" borderId="2" xfId="1" applyFont="1" applyBorder="1" applyAlignment="1">
      <alignment horizontal="center" vertical="center"/>
    </xf>
    <xf numFmtId="0" fontId="5" fillId="0" borderId="7" xfId="1" applyFont="1" applyBorder="1" applyAlignment="1">
      <alignment horizontal="center" vertical="center"/>
    </xf>
    <xf numFmtId="0" fontId="5" fillId="0" borderId="9" xfId="1" applyFont="1" applyBorder="1" applyAlignment="1">
      <alignment horizontal="center" vertical="center"/>
    </xf>
    <xf numFmtId="0" fontId="5" fillId="0" borderId="3" xfId="1" applyFont="1" applyBorder="1" applyAlignment="1">
      <alignment horizontal="center" vertical="center"/>
    </xf>
    <xf numFmtId="0" fontId="5" fillId="0" borderId="6" xfId="1" applyFont="1" applyBorder="1" applyAlignment="1">
      <alignment horizontal="center" vertical="center"/>
    </xf>
    <xf numFmtId="0" fontId="6" fillId="0" borderId="2" xfId="1" applyFont="1" applyBorder="1" applyAlignment="1">
      <alignment horizontal="center" vertical="center"/>
    </xf>
    <xf numFmtId="0" fontId="6" fillId="0" borderId="7" xfId="1" applyFont="1" applyBorder="1" applyAlignment="1">
      <alignment horizontal="center" vertical="center"/>
    </xf>
    <xf numFmtId="0" fontId="6" fillId="0" borderId="9" xfId="1" applyFont="1" applyBorder="1" applyAlignment="1">
      <alignment horizontal="center" vertical="center"/>
    </xf>
    <xf numFmtId="0" fontId="16" fillId="0" borderId="3" xfId="1" applyFont="1" applyBorder="1" applyAlignment="1">
      <alignment horizontal="center" vertical="center" wrapText="1"/>
    </xf>
    <xf numFmtId="0" fontId="16" fillId="0" borderId="6" xfId="1" applyFont="1" applyBorder="1" applyAlignment="1">
      <alignment horizontal="center" vertical="center" wrapText="1"/>
    </xf>
    <xf numFmtId="0" fontId="16" fillId="0" borderId="4" xfId="1" applyFont="1" applyBorder="1" applyAlignment="1">
      <alignment horizontal="center" vertical="center" wrapText="1"/>
    </xf>
    <xf numFmtId="0" fontId="34" fillId="6" borderId="5" xfId="1" applyFont="1" applyFill="1" applyBorder="1" applyAlignment="1">
      <alignment horizontal="left" vertical="center" wrapText="1"/>
    </xf>
    <xf numFmtId="0" fontId="34" fillId="6" borderId="41" xfId="1" applyFont="1" applyFill="1" applyBorder="1" applyAlignment="1">
      <alignment horizontal="left" vertical="center" wrapText="1"/>
    </xf>
    <xf numFmtId="0" fontId="34" fillId="6" borderId="23" xfId="1" applyFont="1" applyFill="1" applyBorder="1" applyAlignment="1">
      <alignment horizontal="left" vertical="center" wrapText="1"/>
    </xf>
    <xf numFmtId="0" fontId="18" fillId="0" borderId="0" xfId="1" applyNumberFormat="1" applyFont="1" applyBorder="1" applyAlignment="1">
      <alignment horizontal="left" vertical="top" wrapText="1"/>
    </xf>
    <xf numFmtId="0" fontId="18" fillId="0" borderId="0" xfId="1" applyNumberFormat="1" applyFont="1" applyBorder="1" applyAlignment="1">
      <alignment horizontal="left" vertical="center" wrapText="1"/>
    </xf>
    <xf numFmtId="0" fontId="34" fillId="6" borderId="3" xfId="1" applyFont="1" applyFill="1" applyBorder="1" applyAlignment="1">
      <alignment horizontal="left" vertical="center"/>
    </xf>
    <xf numFmtId="0" fontId="34" fillId="6" borderId="6" xfId="1" applyFont="1" applyFill="1" applyBorder="1" applyAlignment="1">
      <alignment horizontal="left" vertical="center"/>
    </xf>
    <xf numFmtId="0" fontId="34" fillId="6" borderId="4" xfId="1" applyFont="1" applyFill="1" applyBorder="1" applyAlignment="1">
      <alignment horizontal="left" vertical="center"/>
    </xf>
    <xf numFmtId="0" fontId="25" fillId="0" borderId="0" xfId="0" applyFont="1" applyAlignment="1">
      <alignment horizontal="left" vertical="center" wrapText="1"/>
    </xf>
    <xf numFmtId="0" fontId="21" fillId="0" borderId="0" xfId="0" applyFont="1" applyAlignment="1">
      <alignment horizontal="left" vertical="center" wrapText="1"/>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xf>
    <xf numFmtId="176" fontId="12" fillId="0" borderId="46" xfId="1" applyNumberFormat="1" applyFont="1" applyBorder="1" applyAlignment="1">
      <alignment horizontal="center" vertical="center"/>
    </xf>
    <xf numFmtId="176" fontId="12" fillId="0" borderId="5" xfId="1" applyNumberFormat="1" applyFont="1" applyBorder="1" applyAlignment="1">
      <alignment horizontal="center" vertical="center"/>
    </xf>
    <xf numFmtId="176" fontId="12" fillId="0" borderId="47" xfId="1" applyNumberFormat="1" applyFont="1" applyBorder="1" applyAlignment="1">
      <alignment horizontal="center" vertical="center"/>
    </xf>
    <xf numFmtId="14" fontId="2" fillId="2" borderId="1" xfId="1" applyNumberFormat="1" applyFont="1" applyFill="1" applyBorder="1" applyAlignment="1">
      <alignment horizontal="center" vertical="center"/>
    </xf>
    <xf numFmtId="184" fontId="2" fillId="2" borderId="1" xfId="1" applyNumberFormat="1" applyFont="1" applyFill="1" applyBorder="1" applyAlignment="1">
      <alignment horizontal="center" vertical="center"/>
    </xf>
    <xf numFmtId="0" fontId="43" fillId="0" borderId="0" xfId="1" applyFont="1" applyAlignment="1">
      <alignment horizontal="left" vertical="center"/>
    </xf>
    <xf numFmtId="0" fontId="14" fillId="0" borderId="1" xfId="1" applyFont="1" applyBorder="1" applyAlignment="1">
      <alignment horizontal="left" vertical="top" wrapText="1"/>
    </xf>
    <xf numFmtId="0" fontId="1" fillId="4" borderId="1" xfId="1" applyFill="1" applyBorder="1" applyAlignment="1">
      <alignment vertical="top" wrapText="1"/>
    </xf>
    <xf numFmtId="0" fontId="1" fillId="0" borderId="1" xfId="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E6A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595313</xdr:colOff>
      <xdr:row>2</xdr:row>
      <xdr:rowOff>242455</xdr:rowOff>
    </xdr:from>
    <xdr:to>
      <xdr:col>6</xdr:col>
      <xdr:colOff>675410</xdr:colOff>
      <xdr:row>7</xdr:row>
      <xdr:rowOff>17319</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95313" y="242455"/>
          <a:ext cx="9518506" cy="1333500"/>
        </a:xfrm>
        <a:prstGeom prst="rect">
          <a:avLst/>
        </a:prstGeom>
        <a:gradFill>
          <a:gsLst>
            <a:gs pos="0">
              <a:schemeClr val="accent6">
                <a:lumMod val="110000"/>
                <a:satMod val="105000"/>
                <a:tint val="67000"/>
              </a:schemeClr>
            </a:gs>
            <a:gs pos="34000">
              <a:schemeClr val="accent6">
                <a:lumMod val="105000"/>
                <a:satMod val="103000"/>
                <a:tint val="73000"/>
              </a:schemeClr>
            </a:gs>
            <a:gs pos="100000">
              <a:schemeClr val="accent6">
                <a:lumMod val="105000"/>
                <a:satMod val="109000"/>
                <a:tint val="81000"/>
              </a:schemeClr>
            </a:gs>
          </a:gsLst>
        </a:gradFill>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kumimoji="1" lang="ja-JP" altLang="en-US" sz="2400" b="1"/>
            <a:t>建築物に利用した木材に係る炭素貯蔵量の算定シート</a:t>
          </a:r>
        </a:p>
      </xdr:txBody>
    </xdr:sp>
    <xdr:clientData/>
  </xdr:twoCellAnchor>
  <xdr:twoCellAnchor>
    <xdr:from>
      <xdr:col>4</xdr:col>
      <xdr:colOff>557893</xdr:colOff>
      <xdr:row>26</xdr:row>
      <xdr:rowOff>285750</xdr:rowOff>
    </xdr:from>
    <xdr:to>
      <xdr:col>7</xdr:col>
      <xdr:colOff>1306286</xdr:colOff>
      <xdr:row>29</xdr:row>
      <xdr:rowOff>13606</xdr:rowOff>
    </xdr:to>
    <xdr:sp macro="" textlink="">
      <xdr:nvSpPr>
        <xdr:cNvPr id="5" name="吹き出し: 四角形 4">
          <a:extLst>
            <a:ext uri="{FF2B5EF4-FFF2-40B4-BE49-F238E27FC236}">
              <a16:creationId xmlns:a16="http://schemas.microsoft.com/office/drawing/2014/main" id="{00000000-0008-0000-0200-000005000000}"/>
            </a:ext>
          </a:extLst>
        </xdr:cNvPr>
        <xdr:cNvSpPr/>
      </xdr:nvSpPr>
      <xdr:spPr>
        <a:xfrm>
          <a:off x="6815818" y="8010525"/>
          <a:ext cx="5463268" cy="670831"/>
        </a:xfrm>
        <a:prstGeom prst="wedgeRectCallout">
          <a:avLst>
            <a:gd name="adj1" fmla="val -38382"/>
            <a:gd name="adj2" fmla="val -8926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プルダウンで無い樹種は手動で入力下さい。（全角カタカナ）</a:t>
          </a:r>
          <a:endParaRPr kumimoji="1" lang="en-US" altLang="ja-JP" sz="1100">
            <a:solidFill>
              <a:sysClr val="windowText" lastClr="000000"/>
            </a:solidFill>
          </a:endParaRPr>
        </a:p>
        <a:p>
          <a:pPr algn="l"/>
          <a:r>
            <a:rPr kumimoji="1" lang="ja-JP" altLang="en-US" sz="1100">
              <a:solidFill>
                <a:sysClr val="windowText" lastClr="000000"/>
              </a:solidFill>
            </a:rPr>
            <a:t>タブ「</a:t>
          </a:r>
          <a:r>
            <a:rPr kumimoji="1" lang="en-US" altLang="ja-JP" sz="1100">
              <a:solidFill>
                <a:sysClr val="windowText" lastClr="000000"/>
              </a:solidFill>
            </a:rPr>
            <a:t>99_</a:t>
          </a:r>
          <a:r>
            <a:rPr kumimoji="1" lang="ja-JP" altLang="en-US" sz="1100">
              <a:solidFill>
                <a:sysClr val="windowText" lastClr="000000"/>
              </a:solidFill>
            </a:rPr>
            <a:t>データベース」の樹種名を入力すると自動で木材密度が表示されます。</a:t>
          </a:r>
        </a:p>
      </xdr:txBody>
    </xdr:sp>
    <xdr:clientData/>
  </xdr:twoCellAnchor>
  <xdr:twoCellAnchor>
    <xdr:from>
      <xdr:col>8</xdr:col>
      <xdr:colOff>612321</xdr:colOff>
      <xdr:row>36</xdr:row>
      <xdr:rowOff>285750</xdr:rowOff>
    </xdr:from>
    <xdr:to>
      <xdr:col>11</xdr:col>
      <xdr:colOff>1836965</xdr:colOff>
      <xdr:row>38</xdr:row>
      <xdr:rowOff>258536</xdr:rowOff>
    </xdr:to>
    <xdr:sp macro="" textlink="">
      <xdr:nvSpPr>
        <xdr:cNvPr id="6" name="吹き出し: 四角形 5">
          <a:extLst>
            <a:ext uri="{FF2B5EF4-FFF2-40B4-BE49-F238E27FC236}">
              <a16:creationId xmlns:a16="http://schemas.microsoft.com/office/drawing/2014/main" id="{00000000-0008-0000-0200-000006000000}"/>
            </a:ext>
          </a:extLst>
        </xdr:cNvPr>
        <xdr:cNvSpPr/>
      </xdr:nvSpPr>
      <xdr:spPr>
        <a:xfrm>
          <a:off x="13156746" y="9582150"/>
          <a:ext cx="5939519" cy="601436"/>
        </a:xfrm>
        <a:prstGeom prst="wedgeRectCallout">
          <a:avLst>
            <a:gd name="adj1" fmla="val -35477"/>
            <a:gd name="adj2" fmla="val -9697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タブ「</a:t>
          </a:r>
          <a:r>
            <a:rPr kumimoji="1" lang="en-US" altLang="ja-JP" sz="1100">
              <a:solidFill>
                <a:sysClr val="windowText" lastClr="000000"/>
              </a:solidFill>
            </a:rPr>
            <a:t>99_</a:t>
          </a:r>
          <a:r>
            <a:rPr kumimoji="1" lang="ja-JP" altLang="en-US" sz="1100">
              <a:solidFill>
                <a:sysClr val="windowText" lastClr="000000"/>
              </a:solidFill>
            </a:rPr>
            <a:t>データベース」にない樹種は、利用者が調べた文献等の値を手動入力する、又はデフォルト値としてスギの値（このシートでは</a:t>
          </a:r>
          <a:r>
            <a:rPr kumimoji="1" lang="en-US" altLang="ja-JP" sz="1100">
              <a:solidFill>
                <a:sysClr val="windowText" lastClr="000000"/>
              </a:solidFill>
            </a:rPr>
            <a:t>0.330</a:t>
          </a:r>
          <a:r>
            <a:rPr kumimoji="1" lang="ja-JP" altLang="en-US" sz="1100">
              <a:solidFill>
                <a:sysClr val="windowText" lastClr="000000"/>
              </a:solidFill>
            </a:rPr>
            <a:t>）の値を用いることができます。</a:t>
          </a:r>
        </a:p>
      </xdr:txBody>
    </xdr:sp>
    <xdr:clientData/>
  </xdr:twoCellAnchor>
  <xdr:twoCellAnchor>
    <xdr:from>
      <xdr:col>3</xdr:col>
      <xdr:colOff>1864179</xdr:colOff>
      <xdr:row>42</xdr:row>
      <xdr:rowOff>244929</xdr:rowOff>
    </xdr:from>
    <xdr:to>
      <xdr:col>7</xdr:col>
      <xdr:colOff>742952</xdr:colOff>
      <xdr:row>44</xdr:row>
      <xdr:rowOff>21772</xdr:rowOff>
    </xdr:to>
    <xdr:sp macro="" textlink="">
      <xdr:nvSpPr>
        <xdr:cNvPr id="7" name="吹き出し: 四角形 6">
          <a:extLst>
            <a:ext uri="{FF2B5EF4-FFF2-40B4-BE49-F238E27FC236}">
              <a16:creationId xmlns:a16="http://schemas.microsoft.com/office/drawing/2014/main" id="{00000000-0008-0000-0200-000007000000}"/>
            </a:ext>
          </a:extLst>
        </xdr:cNvPr>
        <xdr:cNvSpPr/>
      </xdr:nvSpPr>
      <xdr:spPr>
        <a:xfrm>
          <a:off x="5617029" y="12046404"/>
          <a:ext cx="6098723" cy="405493"/>
        </a:xfrm>
        <a:prstGeom prst="wedgeRectCallout">
          <a:avLst>
            <a:gd name="adj1" fmla="val -35916"/>
            <a:gd name="adj2" fmla="val -9237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１つの製品に複数のびわ湖材樹種が入る場合は、行を二つ活用するなどして入力できます。</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4</xdr:col>
      <xdr:colOff>149678</xdr:colOff>
      <xdr:row>46</xdr:row>
      <xdr:rowOff>231322</xdr:rowOff>
    </xdr:from>
    <xdr:to>
      <xdr:col>7</xdr:col>
      <xdr:colOff>1532166</xdr:colOff>
      <xdr:row>48</xdr:row>
      <xdr:rowOff>195943</xdr:rowOff>
    </xdr:to>
    <xdr:sp macro="" textlink="">
      <xdr:nvSpPr>
        <xdr:cNvPr id="8" name="吹き出し: 四角形 7">
          <a:extLst>
            <a:ext uri="{FF2B5EF4-FFF2-40B4-BE49-F238E27FC236}">
              <a16:creationId xmlns:a16="http://schemas.microsoft.com/office/drawing/2014/main" id="{00000000-0008-0000-0200-000008000000}"/>
            </a:ext>
          </a:extLst>
        </xdr:cNvPr>
        <xdr:cNvSpPr/>
      </xdr:nvSpPr>
      <xdr:spPr>
        <a:xfrm>
          <a:off x="6407603" y="13290097"/>
          <a:ext cx="6097363" cy="593271"/>
        </a:xfrm>
        <a:prstGeom prst="wedgeRectCallout">
          <a:avLst>
            <a:gd name="adj1" fmla="val -37028"/>
            <a:gd name="adj2" fmla="val -9067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製材区分以外では、樹種に依らない、木材の密度の値をガイドラインで示しているため、樹種を並記して書けます。</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4</xdr:col>
      <xdr:colOff>190500</xdr:colOff>
      <xdr:row>52</xdr:row>
      <xdr:rowOff>149678</xdr:rowOff>
    </xdr:from>
    <xdr:to>
      <xdr:col>7</xdr:col>
      <xdr:colOff>1572988</xdr:colOff>
      <xdr:row>54</xdr:row>
      <xdr:rowOff>166006</xdr:rowOff>
    </xdr:to>
    <xdr:sp macro="" textlink="">
      <xdr:nvSpPr>
        <xdr:cNvPr id="9" name="吹き出し: 四角形 8">
          <a:extLst>
            <a:ext uri="{FF2B5EF4-FFF2-40B4-BE49-F238E27FC236}">
              <a16:creationId xmlns:a16="http://schemas.microsoft.com/office/drawing/2014/main" id="{00000000-0008-0000-0200-000009000000}"/>
            </a:ext>
          </a:extLst>
        </xdr:cNvPr>
        <xdr:cNvSpPr/>
      </xdr:nvSpPr>
      <xdr:spPr>
        <a:xfrm>
          <a:off x="6448425" y="15094403"/>
          <a:ext cx="6097363" cy="644978"/>
        </a:xfrm>
        <a:prstGeom prst="wedgeRectCallout">
          <a:avLst>
            <a:gd name="adj1" fmla="val -36361"/>
            <a:gd name="adj2" fmla="val -1164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１の製品にびわ湖材とびわ湖材以外が混合する場合は、製品情報等から、びわ湖材とびわ湖材以外の割合を調べて、量を按分して入力できます。</a:t>
          </a:r>
        </a:p>
      </xdr:txBody>
    </xdr:sp>
    <xdr:clientData/>
  </xdr:twoCellAnchor>
  <xdr:twoCellAnchor>
    <xdr:from>
      <xdr:col>7</xdr:col>
      <xdr:colOff>317787</xdr:colOff>
      <xdr:row>57</xdr:row>
      <xdr:rowOff>62222</xdr:rowOff>
    </xdr:from>
    <xdr:to>
      <xdr:col>9</xdr:col>
      <xdr:colOff>1558636</xdr:colOff>
      <xdr:row>58</xdr:row>
      <xdr:rowOff>155864</xdr:rowOff>
    </xdr:to>
    <xdr:sp macro="" textlink="">
      <xdr:nvSpPr>
        <xdr:cNvPr id="12" name="吹き出し: 四角形 11">
          <a:extLst>
            <a:ext uri="{FF2B5EF4-FFF2-40B4-BE49-F238E27FC236}">
              <a16:creationId xmlns:a16="http://schemas.microsoft.com/office/drawing/2014/main" id="{00000000-0008-0000-0200-00000C000000}"/>
            </a:ext>
          </a:extLst>
        </xdr:cNvPr>
        <xdr:cNvSpPr/>
      </xdr:nvSpPr>
      <xdr:spPr>
        <a:xfrm>
          <a:off x="11332151" y="16462540"/>
          <a:ext cx="4392758" cy="405369"/>
        </a:xfrm>
        <a:prstGeom prst="wedgeRectCallout">
          <a:avLst>
            <a:gd name="adj1" fmla="val -42669"/>
            <a:gd name="adj2" fmla="val -142101"/>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びわ湖材・びわ湖材以外の区分不明の場合、「樹種不明」を選ぶ。</a:t>
          </a:r>
        </a:p>
      </xdr:txBody>
    </xdr:sp>
    <xdr:clientData/>
  </xdr:twoCellAnchor>
  <xdr:twoCellAnchor>
    <xdr:from>
      <xdr:col>1</xdr:col>
      <xdr:colOff>0</xdr:colOff>
      <xdr:row>7</xdr:row>
      <xdr:rowOff>86594</xdr:rowOff>
    </xdr:from>
    <xdr:to>
      <xdr:col>11</xdr:col>
      <xdr:colOff>1559913</xdr:colOff>
      <xdr:row>17</xdr:row>
      <xdr:rowOff>175221</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692727" y="1645230"/>
          <a:ext cx="18185368" cy="32059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b="1"/>
            <a:t>○この入力シートは、「建築物に利用した木材に係る炭素貯蔵量の表示に関する</a:t>
          </a:r>
          <a:r>
            <a:rPr kumimoji="1" lang="ja-JP" altLang="en-US" sz="1600" b="1">
              <a:solidFill>
                <a:sysClr val="windowText" lastClr="000000"/>
              </a:solidFill>
            </a:rPr>
            <a:t>ガイドライン」（以下、「ガイドライン」という。）で示した、炭素貯蔵量（</a:t>
          </a:r>
          <a:r>
            <a:rPr kumimoji="1" lang="en-US" altLang="ja-JP" sz="1600" b="1">
              <a:solidFill>
                <a:sysClr val="windowText" lastClr="000000"/>
              </a:solidFill>
            </a:rPr>
            <a:t>CO2</a:t>
          </a:r>
          <a:r>
            <a:rPr kumimoji="1" lang="ja-JP" altLang="en-US" sz="1600" b="1">
              <a:solidFill>
                <a:sysClr val="windowText" lastClr="000000"/>
              </a:solidFill>
            </a:rPr>
            <a:t>換算量）の算定を、必要な情報を入力すると自動的に行えるシートになります。</a:t>
          </a:r>
          <a:endParaRPr kumimoji="1" lang="en-US" altLang="ja-JP" sz="1600" b="1">
            <a:solidFill>
              <a:sysClr val="windowText" lastClr="000000"/>
            </a:solidFill>
          </a:endParaRPr>
        </a:p>
        <a:p>
          <a:pPr algn="l"/>
          <a:r>
            <a:rPr kumimoji="1" lang="ja-JP" altLang="en-US" sz="1600" b="1">
              <a:solidFill>
                <a:sysClr val="windowText" lastClr="000000"/>
              </a:solidFill>
            </a:rPr>
            <a:t>○この入力シートでは、ガイドラインの参考１「樹種別気乾密度の値の例」、参考２「合板、木質ボードの密度の値の例」で示した及び参考３「建築用資材の炭素含有率に値の例」で示した、数値を算定に使うことを前提としています。</a:t>
          </a:r>
          <a:endParaRPr kumimoji="1" lang="en-US" altLang="ja-JP" sz="1600" b="1">
            <a:solidFill>
              <a:sysClr val="windowText" lastClr="000000"/>
            </a:solidFill>
          </a:endParaRPr>
        </a:p>
        <a:p>
          <a:pPr algn="l"/>
          <a:r>
            <a:rPr kumimoji="1" lang="ja-JP" altLang="en-US" sz="1600" b="1">
              <a:solidFill>
                <a:sysClr val="windowText" lastClr="000000"/>
              </a:solidFill>
            </a:rPr>
            <a:t>○他の文献等の値を用いる場合は、適宜セルに入力された数式を改変して利用できます。</a:t>
          </a:r>
          <a:endParaRPr kumimoji="1" lang="en-US" altLang="ja-JP" sz="1600" b="1">
            <a:solidFill>
              <a:sysClr val="windowText" lastClr="000000"/>
            </a:solidFill>
          </a:endParaRPr>
        </a:p>
        <a:p>
          <a:pPr algn="l"/>
          <a:r>
            <a:rPr lang="ja-JP" altLang="en-US" sz="1600" b="1">
              <a:solidFill>
                <a:sysClr val="windowText" lastClr="000000"/>
              </a:solidFill>
              <a:effectLst/>
              <a:latin typeface="+mn-lt"/>
              <a:ea typeface="+mn-ea"/>
              <a:cs typeface="+mn-cs"/>
            </a:rPr>
            <a:t>○</a:t>
          </a:r>
          <a:r>
            <a:rPr lang="ja-JP" altLang="ja-JP" sz="1600" b="1">
              <a:solidFill>
                <a:sysClr val="windowText" lastClr="000000"/>
              </a:solidFill>
              <a:effectLst/>
              <a:latin typeface="+mn-lt"/>
              <a:ea typeface="+mn-ea"/>
              <a:cs typeface="+mn-cs"/>
            </a:rPr>
            <a:t>炭素貯蔵量の算出に当たっては、完成した建築物本体に利⽤されている⽊材の量を元に算出することとなりますが、当該⽊材の量については、把握できる段階で事業者等において算出をいただければ構いません。</a:t>
          </a:r>
          <a:endParaRPr lang="en-US" altLang="ja-JP" sz="1600" b="1">
            <a:solidFill>
              <a:sysClr val="windowText" lastClr="000000"/>
            </a:solidFill>
            <a:effectLst/>
            <a:latin typeface="+mn-lt"/>
            <a:ea typeface="+mn-ea"/>
            <a:cs typeface="+mn-cs"/>
          </a:endParaRPr>
        </a:p>
        <a:p>
          <a:pPr algn="l"/>
          <a:r>
            <a:rPr lang="ja-JP" altLang="en-US" sz="1600" b="1">
              <a:solidFill>
                <a:sysClr val="windowText" lastClr="000000"/>
              </a:solidFill>
              <a:effectLst/>
              <a:latin typeface="+mn-lt"/>
              <a:ea typeface="+mn-ea"/>
              <a:cs typeface="+mn-cs"/>
            </a:rPr>
            <a:t>出典</a:t>
          </a:r>
          <a:r>
            <a:rPr lang="en-US" altLang="ja-JP" sz="1600" b="1">
              <a:solidFill>
                <a:sysClr val="windowText" lastClr="000000"/>
              </a:solidFill>
              <a:effectLst/>
              <a:latin typeface="+mn-lt"/>
              <a:ea typeface="+mn-ea"/>
              <a:cs typeface="+mn-cs"/>
            </a:rPr>
            <a:t>:</a:t>
          </a:r>
          <a:r>
            <a:rPr lang="ja-JP" altLang="en-US" sz="1600" b="1">
              <a:solidFill>
                <a:sysClr val="windowText" lastClr="000000"/>
              </a:solidFill>
              <a:effectLst/>
              <a:latin typeface="+mn-lt"/>
              <a:ea typeface="+mn-ea"/>
              <a:cs typeface="+mn-cs"/>
            </a:rPr>
            <a:t>農林水産省</a:t>
          </a:r>
          <a:r>
            <a:rPr lang="en-US" altLang="ja-JP" sz="1600" b="1">
              <a:solidFill>
                <a:sysClr val="windowText" lastClr="000000"/>
              </a:solidFill>
              <a:effectLst/>
              <a:latin typeface="+mn-lt"/>
              <a:ea typeface="+mn-ea"/>
              <a:cs typeface="+mn-cs"/>
            </a:rPr>
            <a:t>Web</a:t>
          </a:r>
          <a:r>
            <a:rPr lang="ja-JP" altLang="en-US" sz="1600" b="1">
              <a:solidFill>
                <a:sysClr val="windowText" lastClr="000000"/>
              </a:solidFill>
              <a:effectLst/>
              <a:latin typeface="+mn-lt"/>
              <a:ea typeface="+mn-ea"/>
              <a:cs typeface="+mn-cs"/>
            </a:rPr>
            <a:t>サイト</a:t>
          </a:r>
          <a:endParaRPr lang="en-US" altLang="ja-JP" sz="1600" b="1">
            <a:solidFill>
              <a:sysClr val="windowText" lastClr="000000"/>
            </a:solidFill>
            <a:effectLst/>
            <a:latin typeface="+mn-lt"/>
            <a:ea typeface="+mn-ea"/>
            <a:cs typeface="+mn-cs"/>
          </a:endParaRPr>
        </a:p>
        <a:p>
          <a:pPr algn="l"/>
          <a:r>
            <a:rPr kumimoji="1" lang="ja-JP" altLang="en-US" sz="1600" b="1">
              <a:solidFill>
                <a:sysClr val="windowText" lastClr="000000"/>
              </a:solidFill>
            </a:rPr>
            <a:t>　　林野庁「建築物に利用した木材に係る炭素貯蔵量の表示に関するガイドライン</a:t>
          </a:r>
          <a:r>
            <a:rPr kumimoji="1" lang="en-US" altLang="ja-JP" sz="1600" b="1">
              <a:solidFill>
                <a:sysClr val="windowText" lastClr="000000"/>
              </a:solidFill>
            </a:rPr>
            <a:t>(https://www.rinya.maff.go.jp/j/mokusan/mieruka.html )</a:t>
          </a:r>
          <a:r>
            <a:rPr kumimoji="1" lang="ja-JP" altLang="en-US" sz="1600" b="1">
              <a:solidFill>
                <a:sysClr val="windowText" lastClr="000000"/>
              </a:solidFill>
            </a:rPr>
            <a:t>」における炭素貯蔵量計算シートを加工して作成</a:t>
          </a:r>
          <a:endParaRPr kumimoji="1" lang="en-US" altLang="ja-JP" sz="1600" b="1">
            <a:solidFill>
              <a:sysClr val="windowText" lastClr="000000"/>
            </a:solidFill>
          </a:endParaRPr>
        </a:p>
      </xdr:txBody>
    </xdr:sp>
    <xdr:clientData/>
  </xdr:twoCellAnchor>
  <xdr:twoCellAnchor>
    <xdr:from>
      <xdr:col>4</xdr:col>
      <xdr:colOff>585107</xdr:colOff>
      <xdr:row>31</xdr:row>
      <xdr:rowOff>204109</xdr:rowOff>
    </xdr:from>
    <xdr:to>
      <xdr:col>7</xdr:col>
      <xdr:colOff>1333500</xdr:colOff>
      <xdr:row>33</xdr:row>
      <xdr:rowOff>27216</xdr:rowOff>
    </xdr:to>
    <xdr:sp macro="" textlink="">
      <xdr:nvSpPr>
        <xdr:cNvPr id="13" name="吹き出し: 四角形 4">
          <a:extLst>
            <a:ext uri="{FF2B5EF4-FFF2-40B4-BE49-F238E27FC236}">
              <a16:creationId xmlns:a16="http://schemas.microsoft.com/office/drawing/2014/main" id="{00000000-0008-0000-0200-00000D000000}"/>
            </a:ext>
          </a:extLst>
        </xdr:cNvPr>
        <xdr:cNvSpPr/>
      </xdr:nvSpPr>
      <xdr:spPr>
        <a:xfrm>
          <a:off x="6830786" y="9456966"/>
          <a:ext cx="5483678" cy="449036"/>
        </a:xfrm>
        <a:prstGeom prst="wedgeRectCallout">
          <a:avLst>
            <a:gd name="adj1" fmla="val -38382"/>
            <a:gd name="adj2" fmla="val -8926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複数の部材をまとめて入力することも可能です。</a:t>
          </a:r>
          <a:endParaRPr kumimoji="1" lang="en-US" altLang="ja-JP" sz="1100">
            <a:solidFill>
              <a:sysClr val="windowText" lastClr="000000"/>
            </a:solidFill>
          </a:endParaRPr>
        </a:p>
      </xdr:txBody>
    </xdr:sp>
    <xdr:clientData/>
  </xdr:twoCellAnchor>
  <xdr:twoCellAnchor>
    <xdr:from>
      <xdr:col>8</xdr:col>
      <xdr:colOff>706871</xdr:colOff>
      <xdr:row>0</xdr:row>
      <xdr:rowOff>0</xdr:rowOff>
    </xdr:from>
    <xdr:to>
      <xdr:col>14</xdr:col>
      <xdr:colOff>1229908</xdr:colOff>
      <xdr:row>7</xdr:row>
      <xdr:rowOff>115454</xdr:rowOff>
    </xdr:to>
    <xdr:sp macro="" textlink="">
      <xdr:nvSpPr>
        <xdr:cNvPr id="16" name="正方形/長方形 15">
          <a:extLst>
            <a:ext uri="{FF2B5EF4-FFF2-40B4-BE49-F238E27FC236}">
              <a16:creationId xmlns:a16="http://schemas.microsoft.com/office/drawing/2014/main" id="{0959E028-43D9-49D2-BC9F-F4CC21926D78}"/>
            </a:ext>
          </a:extLst>
        </xdr:cNvPr>
        <xdr:cNvSpPr/>
      </xdr:nvSpPr>
      <xdr:spPr>
        <a:xfrm>
          <a:off x="12639098" y="0"/>
          <a:ext cx="10151946" cy="2297545"/>
        </a:xfrm>
        <a:prstGeom prst="rect">
          <a:avLst/>
        </a:prstGeom>
        <a:solidFill>
          <a:schemeClr val="bg1"/>
        </a:solidFill>
        <a:ln>
          <a:solidFill>
            <a:srgbClr val="FF0000"/>
          </a:solidFill>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b="1">
              <a:solidFill>
                <a:srgbClr val="FF0000"/>
              </a:solidFill>
            </a:rPr>
            <a:t>＜シートの構成＞</a:t>
          </a:r>
          <a:endParaRPr kumimoji="1" lang="en-US" altLang="ja-JP" sz="1600" b="1">
            <a:solidFill>
              <a:srgbClr val="FF0000"/>
            </a:solidFill>
          </a:endParaRPr>
        </a:p>
        <a:p>
          <a:pPr algn="l"/>
          <a:r>
            <a:rPr kumimoji="1" lang="ja-JP" altLang="en-US" sz="1600" b="1">
              <a:solidFill>
                <a:srgbClr val="FF0000"/>
              </a:solidFill>
            </a:rPr>
            <a:t>「</a:t>
          </a:r>
          <a:r>
            <a:rPr kumimoji="1" lang="en-US" altLang="ja-JP" sz="1600" b="1">
              <a:solidFill>
                <a:srgbClr val="FF0000"/>
              </a:solidFill>
            </a:rPr>
            <a:t>0_</a:t>
          </a:r>
          <a:r>
            <a:rPr kumimoji="1" lang="ja-JP" altLang="en-US" sz="1600" b="1">
              <a:solidFill>
                <a:srgbClr val="FF0000"/>
              </a:solidFill>
            </a:rPr>
            <a:t>入力例」：「</a:t>
          </a:r>
          <a:r>
            <a:rPr kumimoji="1" lang="en-US" altLang="ja-JP" sz="1600" b="1">
              <a:solidFill>
                <a:srgbClr val="FF0000"/>
              </a:solidFill>
            </a:rPr>
            <a:t>1_</a:t>
          </a:r>
          <a:r>
            <a:rPr kumimoji="1" lang="ja-JP" altLang="en-US" sz="1600" b="1">
              <a:solidFill>
                <a:srgbClr val="FF0000"/>
              </a:solidFill>
            </a:rPr>
            <a:t>入力シート」の入力例があるシート　　</a:t>
          </a:r>
          <a:endParaRPr kumimoji="1" lang="en-US" altLang="ja-JP" sz="1600" b="1">
            <a:solidFill>
              <a:srgbClr val="FF0000"/>
            </a:solidFill>
          </a:endParaRPr>
        </a:p>
        <a:p>
          <a:pPr algn="l"/>
          <a:r>
            <a:rPr kumimoji="1" lang="ja-JP" altLang="en-US" sz="1600" b="1">
              <a:solidFill>
                <a:srgbClr val="FF0000"/>
              </a:solidFill>
            </a:rPr>
            <a:t>「</a:t>
          </a:r>
          <a:r>
            <a:rPr kumimoji="1" lang="en-US" altLang="ja-JP" sz="1600" b="1">
              <a:solidFill>
                <a:srgbClr val="FF0000"/>
              </a:solidFill>
            </a:rPr>
            <a:t>1_</a:t>
          </a:r>
          <a:r>
            <a:rPr kumimoji="1" lang="ja-JP" altLang="en-US" sz="1600" b="1">
              <a:solidFill>
                <a:srgbClr val="FF0000"/>
              </a:solidFill>
            </a:rPr>
            <a:t>入力シート」：建築物に使用した木材の情報の入力をするシート　　　　　</a:t>
          </a:r>
          <a:endParaRPr kumimoji="1" lang="en-US" altLang="ja-JP" sz="1600" b="1">
            <a:solidFill>
              <a:srgbClr val="FF0000"/>
            </a:solidFill>
          </a:endParaRPr>
        </a:p>
        <a:p>
          <a:pPr algn="l"/>
          <a:r>
            <a:rPr kumimoji="1" lang="ja-JP" altLang="en-US" sz="1600" b="1">
              <a:solidFill>
                <a:srgbClr val="FF0000"/>
              </a:solidFill>
            </a:rPr>
            <a:t>「</a:t>
          </a:r>
          <a:r>
            <a:rPr kumimoji="1" lang="en-US" altLang="ja-JP" sz="1600" b="1">
              <a:solidFill>
                <a:srgbClr val="FF0000"/>
              </a:solidFill>
            </a:rPr>
            <a:t>2_</a:t>
          </a:r>
          <a:r>
            <a:rPr kumimoji="1" lang="ja-JP" altLang="en-US" sz="1600" b="1">
              <a:solidFill>
                <a:srgbClr val="FF0000"/>
              </a:solidFill>
            </a:rPr>
            <a:t>出力シート」：炭素貯蔵量等の算定結果を表示するシート　　　　　　　　　</a:t>
          </a:r>
          <a:endParaRPr kumimoji="1" lang="en-US" altLang="ja-JP" sz="1600" b="1">
            <a:solidFill>
              <a:srgbClr val="FF0000"/>
            </a:solidFill>
          </a:endParaRPr>
        </a:p>
        <a:p>
          <a:pPr algn="l"/>
          <a:r>
            <a:rPr kumimoji="1" lang="ja-JP" altLang="en-US" sz="1600" b="1">
              <a:solidFill>
                <a:srgbClr val="FF0000"/>
              </a:solidFill>
            </a:rPr>
            <a:t>「</a:t>
          </a:r>
          <a:r>
            <a:rPr kumimoji="1" lang="en-US" altLang="ja-JP" sz="1600" b="1">
              <a:solidFill>
                <a:srgbClr val="FF0000"/>
              </a:solidFill>
            </a:rPr>
            <a:t>98_</a:t>
          </a:r>
          <a:r>
            <a:rPr kumimoji="1" lang="ja-JP" altLang="en-US" sz="1600" b="1">
              <a:solidFill>
                <a:srgbClr val="FF0000"/>
              </a:solidFill>
            </a:rPr>
            <a:t>比較前提条件」：炭素貯蔵量の算定結果を比較する際の前提条件をまとめたシート</a:t>
          </a:r>
        </a:p>
        <a:p>
          <a:pPr algn="l"/>
          <a:r>
            <a:rPr kumimoji="1" lang="ja-JP" altLang="en-US" sz="1600" b="1">
              <a:solidFill>
                <a:srgbClr val="FF0000"/>
              </a:solidFill>
            </a:rPr>
            <a:t>「</a:t>
          </a:r>
          <a:r>
            <a:rPr kumimoji="1" lang="en-US" altLang="ja-JP" sz="1600" b="1">
              <a:solidFill>
                <a:srgbClr val="FF0000"/>
              </a:solidFill>
            </a:rPr>
            <a:t>99_</a:t>
          </a:r>
          <a:r>
            <a:rPr kumimoji="1" lang="ja-JP" altLang="en-US" sz="1600" b="1">
              <a:solidFill>
                <a:srgbClr val="FF0000"/>
              </a:solidFill>
            </a:rPr>
            <a:t>データベース」：木材の密度の自動表示を行うために必要なデータシート</a:t>
          </a:r>
          <a:endParaRPr kumimoji="1" lang="en-US" altLang="ja-JP" sz="16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7938</xdr:colOff>
      <xdr:row>3</xdr:row>
      <xdr:rowOff>69272</xdr:rowOff>
    </xdr:from>
    <xdr:to>
      <xdr:col>6</xdr:col>
      <xdr:colOff>738910</xdr:colOff>
      <xdr:row>7</xdr:row>
      <xdr:rowOff>47625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58813" y="1656772"/>
          <a:ext cx="9017722" cy="1248353"/>
        </a:xfrm>
        <a:prstGeom prst="rect">
          <a:avLst/>
        </a:prstGeom>
        <a:gradFill>
          <a:gsLst>
            <a:gs pos="0">
              <a:schemeClr val="accent6">
                <a:lumMod val="110000"/>
                <a:satMod val="105000"/>
                <a:tint val="67000"/>
              </a:schemeClr>
            </a:gs>
            <a:gs pos="34000">
              <a:schemeClr val="accent6">
                <a:lumMod val="105000"/>
                <a:satMod val="103000"/>
                <a:tint val="73000"/>
              </a:schemeClr>
            </a:gs>
            <a:gs pos="100000">
              <a:schemeClr val="accent6">
                <a:lumMod val="105000"/>
                <a:satMod val="109000"/>
                <a:tint val="81000"/>
              </a:schemeClr>
            </a:gs>
          </a:gsLst>
        </a:gradFill>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kumimoji="1" lang="ja-JP" altLang="en-US" sz="2800" b="1"/>
            <a:t>建築物に利用した木材に係る炭素貯蔵量の算定シート</a:t>
          </a:r>
        </a:p>
      </xdr:txBody>
    </xdr:sp>
    <xdr:clientData/>
  </xdr:twoCellAnchor>
  <xdr:twoCellAnchor>
    <xdr:from>
      <xdr:col>0</xdr:col>
      <xdr:colOff>609189</xdr:colOff>
      <xdr:row>9</xdr:row>
      <xdr:rowOff>136510</xdr:rowOff>
    </xdr:from>
    <xdr:to>
      <xdr:col>11</xdr:col>
      <xdr:colOff>1476375</xdr:colOff>
      <xdr:row>19</xdr:row>
      <xdr:rowOff>31750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09189" y="2994010"/>
          <a:ext cx="17266061" cy="32448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b="1"/>
            <a:t>○この入力シートは、「建築物に利用した木材に係る炭素貯蔵量の表示に関するガイドライン」（以下、「ガイドライン」という。）で示した、炭素貯蔵量（</a:t>
          </a:r>
          <a:r>
            <a:rPr kumimoji="1" lang="en-US" altLang="ja-JP" sz="1600" b="1"/>
            <a:t>CO2</a:t>
          </a:r>
          <a:r>
            <a:rPr kumimoji="1" lang="ja-JP" altLang="en-US" sz="1600" b="1"/>
            <a:t>換算量）の算定を、必要な情報を入力すると自動的に行えるシートになります。</a:t>
          </a:r>
          <a:endParaRPr kumimoji="1" lang="en-US" altLang="ja-JP" sz="1600" b="1"/>
        </a:p>
        <a:p>
          <a:pPr algn="l"/>
          <a:r>
            <a:rPr kumimoji="1" lang="ja-JP" altLang="en-US" sz="1600" b="1"/>
            <a:t>○この入力シートでは、ガイドラインの参考１「樹種別気乾密度の値の例」、参考２「合板、木質ボードの密度の値の例」で示した及び参考３「建築用資材の炭素含有率に値の例」で示した、数値を算定に使うことを前提としています。</a:t>
          </a:r>
          <a:endParaRPr kumimoji="1" lang="en-US" altLang="ja-JP" sz="1600" b="1"/>
        </a:p>
        <a:p>
          <a:pPr algn="l"/>
          <a:r>
            <a:rPr kumimoji="1" lang="ja-JP" altLang="en-US" sz="1600" b="1"/>
            <a:t>○他の文献等の値を用いる場合は、適宜セルに入力された数式を改変して利用できます。</a:t>
          </a:r>
          <a:endParaRPr kumimoji="1" lang="en-US" altLang="ja-JP" sz="1600" b="1"/>
        </a:p>
        <a:p>
          <a:pPr algn="l"/>
          <a:r>
            <a:rPr lang="ja-JP" altLang="en-US" sz="1600" b="1">
              <a:solidFill>
                <a:schemeClr val="dk1"/>
              </a:solidFill>
              <a:effectLst/>
              <a:latin typeface="+mn-lt"/>
              <a:ea typeface="+mn-ea"/>
              <a:cs typeface="+mn-cs"/>
            </a:rPr>
            <a:t>○</a:t>
          </a:r>
          <a:r>
            <a:rPr lang="ja-JP" altLang="ja-JP" sz="1600" b="1">
              <a:solidFill>
                <a:schemeClr val="dk1"/>
              </a:solidFill>
              <a:effectLst/>
              <a:latin typeface="+mn-lt"/>
              <a:ea typeface="+mn-ea"/>
              <a:cs typeface="+mn-cs"/>
            </a:rPr>
            <a:t>炭素貯蔵量の算出に当たっては、完成した建築物本体に利⽤されている⽊材の量を元に算出することとなりますが、当該⽊材の量については、把握できる段階で事業者等において算出をいただければ構いません。</a:t>
          </a:r>
          <a:endParaRPr lang="en-US" altLang="ja-JP" sz="1600" b="1">
            <a:solidFill>
              <a:schemeClr val="dk1"/>
            </a:solidFill>
            <a:effectLst/>
            <a:latin typeface="+mn-lt"/>
            <a:ea typeface="+mn-ea"/>
            <a:cs typeface="+mn-cs"/>
          </a:endParaRPr>
        </a:p>
        <a:p>
          <a:pPr algn="l"/>
          <a:r>
            <a:rPr lang="ja-JP" altLang="en-US" sz="1600" b="1">
              <a:solidFill>
                <a:sysClr val="windowText" lastClr="000000"/>
              </a:solidFill>
              <a:effectLst/>
              <a:latin typeface="+mn-lt"/>
              <a:ea typeface="+mn-ea"/>
              <a:cs typeface="+mn-cs"/>
            </a:rPr>
            <a:t>出典</a:t>
          </a:r>
          <a:r>
            <a:rPr lang="en-US" altLang="ja-JP" sz="1600" b="1">
              <a:solidFill>
                <a:sysClr val="windowText" lastClr="000000"/>
              </a:solidFill>
              <a:effectLst/>
              <a:latin typeface="+mn-lt"/>
              <a:ea typeface="+mn-ea"/>
              <a:cs typeface="+mn-cs"/>
            </a:rPr>
            <a:t>:</a:t>
          </a:r>
          <a:r>
            <a:rPr lang="ja-JP" altLang="en-US" sz="1600" b="1">
              <a:solidFill>
                <a:sysClr val="windowText" lastClr="000000"/>
              </a:solidFill>
              <a:effectLst/>
              <a:latin typeface="+mn-lt"/>
              <a:ea typeface="+mn-ea"/>
              <a:cs typeface="+mn-cs"/>
            </a:rPr>
            <a:t>農林水産省</a:t>
          </a:r>
          <a:r>
            <a:rPr lang="en-US" altLang="ja-JP" sz="1600" b="1">
              <a:solidFill>
                <a:sysClr val="windowText" lastClr="000000"/>
              </a:solidFill>
              <a:effectLst/>
              <a:latin typeface="+mn-lt"/>
              <a:ea typeface="+mn-ea"/>
              <a:cs typeface="+mn-cs"/>
            </a:rPr>
            <a:t>Web</a:t>
          </a:r>
          <a:r>
            <a:rPr lang="ja-JP" altLang="en-US" sz="1600" b="1">
              <a:solidFill>
                <a:sysClr val="windowText" lastClr="000000"/>
              </a:solidFill>
              <a:effectLst/>
              <a:latin typeface="+mn-lt"/>
              <a:ea typeface="+mn-ea"/>
              <a:cs typeface="+mn-cs"/>
            </a:rPr>
            <a:t>サイト</a:t>
          </a:r>
          <a:endParaRPr lang="en-US" altLang="ja-JP" sz="1600" b="1">
            <a:solidFill>
              <a:sysClr val="windowText" lastClr="000000"/>
            </a:solidFill>
            <a:effectLst/>
            <a:latin typeface="+mn-lt"/>
            <a:ea typeface="+mn-ea"/>
            <a:cs typeface="+mn-cs"/>
          </a:endParaRPr>
        </a:p>
        <a:p>
          <a:pPr algn="l"/>
          <a:r>
            <a:rPr kumimoji="1" lang="ja-JP" altLang="en-US" sz="1600" b="1">
              <a:solidFill>
                <a:sysClr val="windowText" lastClr="000000"/>
              </a:solidFill>
            </a:rPr>
            <a:t>　　林野庁「建築物に利用した木材に係る炭素貯蔵量の表示に関するガイドライン</a:t>
          </a:r>
          <a:r>
            <a:rPr kumimoji="1" lang="en-US" altLang="ja-JP" sz="1600" b="1">
              <a:solidFill>
                <a:sysClr val="windowText" lastClr="000000"/>
              </a:solidFill>
            </a:rPr>
            <a:t>(https://www.rinya.maff.go.jp/j/mokusan/mieruka.html )</a:t>
          </a:r>
          <a:r>
            <a:rPr kumimoji="1" lang="ja-JP" altLang="en-US" sz="1600" b="1">
              <a:solidFill>
                <a:sysClr val="windowText" lastClr="000000"/>
              </a:solidFill>
            </a:rPr>
            <a:t>」における炭素貯蔵量計算シートを加工して作成</a:t>
          </a:r>
          <a:endParaRPr kumimoji="1" lang="en-US" altLang="ja-JP" sz="1600" b="1">
            <a:solidFill>
              <a:sysClr val="windowText" lastClr="000000"/>
            </a:solidFill>
          </a:endParaRPr>
        </a:p>
      </xdr:txBody>
    </xdr:sp>
    <xdr:clientData/>
  </xdr:twoCellAnchor>
  <xdr:twoCellAnchor>
    <xdr:from>
      <xdr:col>8</xdr:col>
      <xdr:colOff>534815</xdr:colOff>
      <xdr:row>0</xdr:row>
      <xdr:rowOff>63501</xdr:rowOff>
    </xdr:from>
    <xdr:to>
      <xdr:col>14</xdr:col>
      <xdr:colOff>1130300</xdr:colOff>
      <xdr:row>9</xdr:row>
      <xdr:rowOff>6350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2512503" y="63501"/>
          <a:ext cx="10215735" cy="2728912"/>
        </a:xfrm>
        <a:prstGeom prst="rect">
          <a:avLst/>
        </a:prstGeom>
        <a:solidFill>
          <a:schemeClr val="bg1"/>
        </a:solidFill>
        <a:ln>
          <a:solidFill>
            <a:srgbClr val="FF0000"/>
          </a:solidFill>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b="1">
              <a:solidFill>
                <a:srgbClr val="FF0000"/>
              </a:solidFill>
            </a:rPr>
            <a:t>＜シートの構成＞</a:t>
          </a:r>
          <a:endParaRPr kumimoji="1" lang="en-US" altLang="ja-JP" sz="1800" b="1">
            <a:solidFill>
              <a:srgbClr val="FF0000"/>
            </a:solidFill>
          </a:endParaRPr>
        </a:p>
        <a:p>
          <a:pPr algn="l"/>
          <a:r>
            <a:rPr kumimoji="1" lang="ja-JP" altLang="en-US" sz="1800" b="1">
              <a:solidFill>
                <a:srgbClr val="FF0000"/>
              </a:solidFill>
            </a:rPr>
            <a:t>「</a:t>
          </a:r>
          <a:r>
            <a:rPr kumimoji="1" lang="en-US" altLang="ja-JP" sz="1800" b="1">
              <a:solidFill>
                <a:srgbClr val="FF0000"/>
              </a:solidFill>
            </a:rPr>
            <a:t>0_</a:t>
          </a:r>
          <a:r>
            <a:rPr kumimoji="1" lang="ja-JP" altLang="en-US" sz="1800" b="1">
              <a:solidFill>
                <a:srgbClr val="FF0000"/>
              </a:solidFill>
            </a:rPr>
            <a:t>入力例」：「</a:t>
          </a:r>
          <a:r>
            <a:rPr kumimoji="1" lang="en-US" altLang="ja-JP" sz="1800" b="1">
              <a:solidFill>
                <a:srgbClr val="FF0000"/>
              </a:solidFill>
            </a:rPr>
            <a:t>1_</a:t>
          </a:r>
          <a:r>
            <a:rPr kumimoji="1" lang="ja-JP" altLang="en-US" sz="1800" b="1">
              <a:solidFill>
                <a:srgbClr val="FF0000"/>
              </a:solidFill>
            </a:rPr>
            <a:t>入力シート」の入力例があるシート　　</a:t>
          </a:r>
          <a:endParaRPr kumimoji="1" lang="en-US" altLang="ja-JP" sz="1800" b="1">
            <a:solidFill>
              <a:srgbClr val="FF0000"/>
            </a:solidFill>
          </a:endParaRPr>
        </a:p>
        <a:p>
          <a:pPr algn="l"/>
          <a:r>
            <a:rPr kumimoji="1" lang="ja-JP" altLang="en-US" sz="1800" b="1">
              <a:solidFill>
                <a:srgbClr val="FF0000"/>
              </a:solidFill>
            </a:rPr>
            <a:t>「</a:t>
          </a:r>
          <a:r>
            <a:rPr kumimoji="1" lang="en-US" altLang="ja-JP" sz="1800" b="1">
              <a:solidFill>
                <a:srgbClr val="FF0000"/>
              </a:solidFill>
            </a:rPr>
            <a:t>1_</a:t>
          </a:r>
          <a:r>
            <a:rPr kumimoji="1" lang="ja-JP" altLang="en-US" sz="1800" b="1">
              <a:solidFill>
                <a:srgbClr val="FF0000"/>
              </a:solidFill>
            </a:rPr>
            <a:t>入力シート」：建築物に使用した木材の情報の入力をするシート　　　　　</a:t>
          </a:r>
          <a:endParaRPr kumimoji="1" lang="en-US" altLang="ja-JP" sz="1800" b="1">
            <a:solidFill>
              <a:srgbClr val="FF0000"/>
            </a:solidFill>
          </a:endParaRPr>
        </a:p>
        <a:p>
          <a:pPr algn="l"/>
          <a:r>
            <a:rPr kumimoji="1" lang="ja-JP" altLang="en-US" sz="1800" b="1">
              <a:solidFill>
                <a:srgbClr val="FF0000"/>
              </a:solidFill>
            </a:rPr>
            <a:t>「</a:t>
          </a:r>
          <a:r>
            <a:rPr kumimoji="1" lang="en-US" altLang="ja-JP" sz="1800" b="1">
              <a:solidFill>
                <a:srgbClr val="FF0000"/>
              </a:solidFill>
            </a:rPr>
            <a:t>2_</a:t>
          </a:r>
          <a:r>
            <a:rPr kumimoji="1" lang="ja-JP" altLang="en-US" sz="1800" b="1">
              <a:solidFill>
                <a:srgbClr val="FF0000"/>
              </a:solidFill>
            </a:rPr>
            <a:t>出力シート」：炭素貯蔵量等の算定結果を表示するシート　　　　　　　　　</a:t>
          </a:r>
          <a:endParaRPr kumimoji="1" lang="en-US" altLang="ja-JP" sz="1800" b="1">
            <a:solidFill>
              <a:srgbClr val="FF0000"/>
            </a:solidFill>
          </a:endParaRPr>
        </a:p>
        <a:p>
          <a:pPr algn="l"/>
          <a:r>
            <a:rPr kumimoji="1" lang="ja-JP" altLang="en-US" sz="1800" b="1">
              <a:solidFill>
                <a:srgbClr val="FF0000"/>
              </a:solidFill>
            </a:rPr>
            <a:t>「</a:t>
          </a:r>
          <a:r>
            <a:rPr kumimoji="1" lang="en-US" altLang="ja-JP" sz="1800" b="1">
              <a:solidFill>
                <a:srgbClr val="FF0000"/>
              </a:solidFill>
            </a:rPr>
            <a:t>98_</a:t>
          </a:r>
          <a:r>
            <a:rPr kumimoji="1" lang="ja-JP" altLang="en-US" sz="1800" b="1">
              <a:solidFill>
                <a:srgbClr val="FF0000"/>
              </a:solidFill>
            </a:rPr>
            <a:t>比較前提条件」：炭素貯蔵量の算定結果を比較する際の前提条件をまとめたシート</a:t>
          </a:r>
        </a:p>
        <a:p>
          <a:pPr algn="l"/>
          <a:r>
            <a:rPr kumimoji="1" lang="ja-JP" altLang="en-US" sz="1800" b="1">
              <a:solidFill>
                <a:srgbClr val="FF0000"/>
              </a:solidFill>
            </a:rPr>
            <a:t>「</a:t>
          </a:r>
          <a:r>
            <a:rPr kumimoji="1" lang="en-US" altLang="ja-JP" sz="1800" b="1">
              <a:solidFill>
                <a:srgbClr val="FF0000"/>
              </a:solidFill>
            </a:rPr>
            <a:t>99_</a:t>
          </a:r>
          <a:r>
            <a:rPr kumimoji="1" lang="ja-JP" altLang="en-US" sz="1800" b="1">
              <a:solidFill>
                <a:srgbClr val="FF0000"/>
              </a:solidFill>
            </a:rPr>
            <a:t>データベース」：木材の密度の自動表示を行うために必要なデータシート</a:t>
          </a:r>
          <a:endParaRPr kumimoji="1" lang="en-US" altLang="ja-JP" sz="18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119531</xdr:colOff>
      <xdr:row>9</xdr:row>
      <xdr:rowOff>231588</xdr:rowOff>
    </xdr:from>
    <xdr:to>
      <xdr:col>7</xdr:col>
      <xdr:colOff>50053</xdr:colOff>
      <xdr:row>17</xdr:row>
      <xdr:rowOff>52295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202766" y="2719294"/>
          <a:ext cx="6691405" cy="1979707"/>
        </a:xfrm>
        <a:prstGeom prst="rect">
          <a:avLst/>
        </a:prstGeom>
        <a:noFill/>
        <a:ln w="190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kumimoji="1" lang="ja-JP" altLang="ja-JP" sz="1400" kern="1200">
              <a:solidFill>
                <a:schemeClr val="tx1"/>
              </a:solidFill>
              <a:effectLst/>
              <a:latin typeface="+mn-lt"/>
              <a:ea typeface="+mn-ea"/>
              <a:cs typeface="+mn-cs"/>
            </a:rPr>
            <a:t>この表示は、林野庁「建築物に利用した木材の炭素貯蔵量の表示ガイドライン」（令和３年</a:t>
          </a:r>
          <a:r>
            <a:rPr kumimoji="1" lang="en-US" altLang="ja-JP" sz="1400" kern="1200">
              <a:solidFill>
                <a:schemeClr val="tx1"/>
              </a:solidFill>
              <a:effectLst/>
              <a:latin typeface="+mn-lt"/>
              <a:ea typeface="+mn-ea"/>
              <a:cs typeface="+mn-cs"/>
            </a:rPr>
            <a:t>10</a:t>
          </a:r>
          <a:r>
            <a:rPr kumimoji="1" lang="ja-JP" altLang="ja-JP" sz="1400" kern="1200">
              <a:solidFill>
                <a:schemeClr val="tx1"/>
              </a:solidFill>
              <a:effectLst/>
              <a:latin typeface="+mn-lt"/>
              <a:ea typeface="+mn-ea"/>
              <a:cs typeface="+mn-cs"/>
            </a:rPr>
            <a:t>月１日付け３林政産第</a:t>
          </a:r>
          <a:r>
            <a:rPr kumimoji="1" lang="en-US" altLang="ja-JP" sz="1400" kern="1200">
              <a:solidFill>
                <a:schemeClr val="tx1"/>
              </a:solidFill>
              <a:effectLst/>
              <a:latin typeface="+mn-lt"/>
              <a:ea typeface="+mn-ea"/>
              <a:cs typeface="+mn-cs"/>
            </a:rPr>
            <a:t>85</a:t>
          </a:r>
          <a:r>
            <a:rPr kumimoji="1" lang="ja-JP" altLang="ja-JP" sz="1400" kern="1200">
              <a:solidFill>
                <a:schemeClr val="tx1"/>
              </a:solidFill>
              <a:effectLst/>
              <a:latin typeface="+mn-lt"/>
              <a:ea typeface="+mn-ea"/>
              <a:cs typeface="+mn-cs"/>
            </a:rPr>
            <a:t>号林野庁長官通知）に準拠し、この建築物に利用した木材が貯蔵している炭素（ＣＯ</a:t>
          </a:r>
          <a:r>
            <a:rPr kumimoji="1" lang="ja-JP" altLang="ja-JP" sz="1400" kern="1200" baseline="-25000">
              <a:solidFill>
                <a:schemeClr val="tx1"/>
              </a:solidFill>
              <a:effectLst/>
              <a:latin typeface="+mn-lt"/>
              <a:ea typeface="+mn-ea"/>
              <a:cs typeface="+mn-cs"/>
            </a:rPr>
            <a:t>２</a:t>
          </a:r>
          <a:r>
            <a:rPr kumimoji="1" lang="ja-JP" altLang="ja-JP" sz="1400" kern="1200">
              <a:solidFill>
                <a:schemeClr val="tx1"/>
              </a:solidFill>
              <a:effectLst/>
              <a:latin typeface="+mn-lt"/>
              <a:ea typeface="+mn-ea"/>
              <a:cs typeface="+mn-cs"/>
            </a:rPr>
            <a:t>換算）の量を示すものです。</a:t>
          </a:r>
          <a:endParaRPr lang="ja-JP" altLang="ja-JP" sz="1000">
            <a:solidFill>
              <a:schemeClr val="tx1"/>
            </a:solidFill>
            <a:effectLst/>
          </a:endParaRPr>
        </a:p>
        <a:p>
          <a:r>
            <a:rPr kumimoji="1" lang="ja-JP" altLang="ja-JP" sz="1400" kern="1200">
              <a:solidFill>
                <a:schemeClr val="tx1"/>
              </a:solidFill>
              <a:effectLst/>
              <a:latin typeface="+mn-lt"/>
              <a:ea typeface="+mn-ea"/>
              <a:cs typeface="+mn-cs"/>
            </a:rPr>
            <a:t>木材は、森林が吸収した炭素を貯蔵しており、木材を建築物等に利用していくことは、「都市等における第２の森林づくり」としてカーボンニュートラルへの貢献が期待されています。</a:t>
          </a:r>
          <a:endParaRPr kumimoji="1" lang="ja-JP" altLang="en-US" sz="1000">
            <a:solidFill>
              <a:schemeClr val="tx1"/>
            </a:solidFill>
          </a:endParaRPr>
        </a:p>
      </xdr:txBody>
    </xdr:sp>
    <xdr:clientData/>
  </xdr:twoCellAnchor>
  <xdr:twoCellAnchor>
    <xdr:from>
      <xdr:col>1</xdr:col>
      <xdr:colOff>500529</xdr:colOff>
      <xdr:row>2</xdr:row>
      <xdr:rowOff>112058</xdr:rowOff>
    </xdr:from>
    <xdr:to>
      <xdr:col>7</xdr:col>
      <xdr:colOff>350744</xdr:colOff>
      <xdr:row>17</xdr:row>
      <xdr:rowOff>186765</xdr:rowOff>
    </xdr:to>
    <xdr:sp macro="" textlink="">
      <xdr:nvSpPr>
        <xdr:cNvPr id="3" name="Rectangle 2">
          <a:extLst>
            <a:ext uri="{FF2B5EF4-FFF2-40B4-BE49-F238E27FC236}">
              <a16:creationId xmlns:a16="http://schemas.microsoft.com/office/drawing/2014/main" id="{A6032EA5-D5BA-4047-A76D-7E2175D4B2D6}"/>
            </a:ext>
          </a:extLst>
        </xdr:cNvPr>
        <xdr:cNvSpPr/>
      </xdr:nvSpPr>
      <xdr:spPr>
        <a:xfrm>
          <a:off x="500529" y="627529"/>
          <a:ext cx="7410450" cy="4310530"/>
        </a:xfrm>
        <a:prstGeom prst="rect">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153146</xdr:colOff>
      <xdr:row>2</xdr:row>
      <xdr:rowOff>194796</xdr:rowOff>
    </xdr:from>
    <xdr:to>
      <xdr:col>15</xdr:col>
      <xdr:colOff>544793</xdr:colOff>
      <xdr:row>5</xdr:row>
      <xdr:rowOff>209737</xdr:rowOff>
    </xdr:to>
    <xdr:sp macro="" textlink="">
      <xdr:nvSpPr>
        <xdr:cNvPr id="4" name="正方形/長方形 3">
          <a:extLst>
            <a:ext uri="{FF2B5EF4-FFF2-40B4-BE49-F238E27FC236}">
              <a16:creationId xmlns:a16="http://schemas.microsoft.com/office/drawing/2014/main" id="{7A77BFCF-8447-4263-81FF-7697EEC00C56}"/>
            </a:ext>
          </a:extLst>
        </xdr:cNvPr>
        <xdr:cNvSpPr/>
      </xdr:nvSpPr>
      <xdr:spPr>
        <a:xfrm>
          <a:off x="9185087" y="609414"/>
          <a:ext cx="3887882" cy="821764"/>
        </a:xfrm>
        <a:prstGeom prst="rect">
          <a:avLst/>
        </a:prstGeom>
        <a:solidFill>
          <a:schemeClr val="bg1"/>
        </a:solidFill>
        <a:ln>
          <a:solidFill>
            <a:srgbClr val="FF0000"/>
          </a:solidFill>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400" b="1">
              <a:solidFill>
                <a:srgbClr val="FF0000"/>
              </a:solidFill>
            </a:rPr>
            <a:t>←入力シート参照　</a:t>
          </a:r>
          <a:endParaRPr kumimoji="1" lang="en-US" altLang="ja-JP" sz="1400" b="1">
            <a:solidFill>
              <a:srgbClr val="FF0000"/>
            </a:solidFill>
          </a:endParaRPr>
        </a:p>
        <a:p>
          <a:pPr algn="ctr"/>
          <a:r>
            <a:rPr kumimoji="1" lang="ja-JP" altLang="en-US" sz="1400" b="1">
              <a:solidFill>
                <a:srgbClr val="FF0000"/>
              </a:solidFill>
            </a:rPr>
            <a:t>建物名”</a:t>
          </a:r>
          <a:r>
            <a:rPr kumimoji="1" lang="en-US" altLang="ja-JP" sz="1400" b="1">
              <a:solidFill>
                <a:srgbClr val="FF0000"/>
              </a:solidFill>
            </a:rPr>
            <a:t>N13</a:t>
          </a:r>
          <a:r>
            <a:rPr kumimoji="1" lang="ja-JP" altLang="en-US" sz="1400" b="1">
              <a:solidFill>
                <a:srgbClr val="FF0000"/>
              </a:solidFill>
            </a:rPr>
            <a:t>”　建築場所”</a:t>
          </a:r>
          <a:r>
            <a:rPr kumimoji="1" lang="en-US" altLang="ja-JP" sz="1400" b="1">
              <a:solidFill>
                <a:srgbClr val="FF0000"/>
              </a:solidFill>
            </a:rPr>
            <a:t>N14</a:t>
          </a:r>
          <a:r>
            <a:rPr kumimoji="1" lang="ja-JP" altLang="en-US" sz="1400" b="1">
              <a:solidFill>
                <a:srgbClr val="FF0000"/>
              </a:solidFill>
            </a:rPr>
            <a:t>”</a:t>
          </a:r>
          <a:endParaRPr kumimoji="1" lang="en-US" altLang="ja-JP" sz="1400" b="1">
            <a:solidFill>
              <a:srgbClr val="FF0000"/>
            </a:solidFill>
          </a:endParaRPr>
        </a:p>
        <a:p>
          <a:pPr algn="ctr"/>
          <a:endParaRPr kumimoji="1" lang="en-US" altLang="ja-JP" sz="1400" b="1">
            <a:solidFill>
              <a:srgbClr val="FF0000"/>
            </a:solidFill>
          </a:endParaRPr>
        </a:p>
      </xdr:txBody>
    </xdr:sp>
    <xdr:clientData/>
  </xdr:twoCellAnchor>
  <xdr:twoCellAnchor>
    <xdr:from>
      <xdr:col>9</xdr:col>
      <xdr:colOff>132416</xdr:colOff>
      <xdr:row>6</xdr:row>
      <xdr:rowOff>331320</xdr:rowOff>
    </xdr:from>
    <xdr:to>
      <xdr:col>15</xdr:col>
      <xdr:colOff>533588</xdr:colOff>
      <xdr:row>7</xdr:row>
      <xdr:rowOff>187325</xdr:rowOff>
    </xdr:to>
    <xdr:sp macro="" textlink="">
      <xdr:nvSpPr>
        <xdr:cNvPr id="5" name="正方形/長方形 4">
          <a:extLst>
            <a:ext uri="{FF2B5EF4-FFF2-40B4-BE49-F238E27FC236}">
              <a16:creationId xmlns:a16="http://schemas.microsoft.com/office/drawing/2014/main" id="{7046BC3D-7133-4FB7-9207-B016D6F45AAE}"/>
            </a:ext>
          </a:extLst>
        </xdr:cNvPr>
        <xdr:cNvSpPr/>
      </xdr:nvSpPr>
      <xdr:spPr>
        <a:xfrm>
          <a:off x="8861798" y="1788085"/>
          <a:ext cx="3897408" cy="763681"/>
        </a:xfrm>
        <a:prstGeom prst="rect">
          <a:avLst/>
        </a:prstGeom>
        <a:solidFill>
          <a:schemeClr val="bg1"/>
        </a:solidFill>
        <a:ln>
          <a:solidFill>
            <a:srgbClr val="FF0000"/>
          </a:solidFill>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solidFill>
                <a:srgbClr val="FF0000"/>
              </a:solidFill>
            </a:rPr>
            <a:t>←出力シートのため、入力必要なし</a:t>
          </a:r>
          <a:endParaRPr kumimoji="1" lang="en-US" altLang="ja-JP" sz="1400" b="1">
            <a:solidFill>
              <a:srgbClr val="FF0000"/>
            </a:solidFill>
          </a:endParaRPr>
        </a:p>
        <a:p>
          <a:pPr algn="ctr"/>
          <a:r>
            <a:rPr kumimoji="1" lang="ja-JP" altLang="en-US" sz="1400" b="1">
              <a:solidFill>
                <a:srgbClr val="FF0000"/>
              </a:solidFill>
            </a:rPr>
            <a:t>以下同上</a:t>
          </a:r>
          <a:endParaRPr kumimoji="1" lang="en-US" altLang="ja-JP" sz="14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435427</xdr:colOff>
      <xdr:row>1</xdr:row>
      <xdr:rowOff>95249</xdr:rowOff>
    </xdr:from>
    <xdr:to>
      <xdr:col>22</xdr:col>
      <xdr:colOff>625928</xdr:colOff>
      <xdr:row>7</xdr:row>
      <xdr:rowOff>27215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5446827" y="333374"/>
          <a:ext cx="6362701" cy="167504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表の「引用元」は下記の記号と対応しています。</a:t>
          </a:r>
          <a:endParaRPr kumimoji="1" lang="en-US" altLang="ja-JP" sz="1200">
            <a:solidFill>
              <a:sysClr val="windowText" lastClr="000000"/>
            </a:solidFill>
          </a:endParaRPr>
        </a:p>
        <a:p>
          <a:pPr algn="l"/>
          <a:r>
            <a:rPr kumimoji="1" lang="en-US" altLang="ja-JP" sz="1200">
              <a:solidFill>
                <a:sysClr val="windowText" lastClr="000000"/>
              </a:solidFill>
            </a:rPr>
            <a:t>【</a:t>
          </a:r>
          <a:r>
            <a:rPr kumimoji="1" lang="ja-JP" altLang="en-US" sz="1200">
              <a:solidFill>
                <a:sysClr val="windowText" lastClr="000000"/>
              </a:solidFill>
            </a:rPr>
            <a:t>引用元</a:t>
          </a:r>
          <a:r>
            <a:rPr kumimoji="1" lang="en-US" altLang="ja-JP" sz="1200">
              <a:solidFill>
                <a:sysClr val="windowText" lastClr="000000"/>
              </a:solidFill>
            </a:rPr>
            <a:t>】</a:t>
          </a:r>
        </a:p>
        <a:p>
          <a:pPr algn="l"/>
          <a:r>
            <a:rPr kumimoji="1" lang="ja-JP" altLang="en-US" sz="1200">
              <a:solidFill>
                <a:sysClr val="windowText" lastClr="000000"/>
              </a:solidFill>
            </a:rPr>
            <a:t>①　村田誠四郎（</a:t>
          </a:r>
          <a:r>
            <a:rPr kumimoji="1" lang="en-US" altLang="ja-JP" sz="1200">
              <a:solidFill>
                <a:sysClr val="windowText" lastClr="000000"/>
              </a:solidFill>
            </a:rPr>
            <a:t>2004</a:t>
          </a:r>
          <a:r>
            <a:rPr kumimoji="1" lang="ja-JP" altLang="en-US" sz="1200">
              <a:solidFill>
                <a:sysClr val="windowText" lastClr="000000"/>
              </a:solidFill>
            </a:rPr>
            <a:t>）木材工業ハンドブック改訂４版</a:t>
          </a:r>
          <a:r>
            <a:rPr kumimoji="1" lang="en-US" altLang="ja-JP" sz="1200">
              <a:solidFill>
                <a:sysClr val="windowText" lastClr="000000"/>
              </a:solidFill>
            </a:rPr>
            <a:t>.</a:t>
          </a:r>
          <a:r>
            <a:rPr kumimoji="1" lang="ja-JP" altLang="en-US" sz="1200" baseline="0">
              <a:solidFill>
                <a:sysClr val="windowText" lastClr="000000"/>
              </a:solidFill>
            </a:rPr>
            <a:t> </a:t>
          </a:r>
          <a:r>
            <a:rPr kumimoji="1" lang="ja-JP" altLang="en-US" sz="1200">
              <a:solidFill>
                <a:sysClr val="windowText" lastClr="000000"/>
              </a:solidFill>
            </a:rPr>
            <a:t>丸善株式会社</a:t>
          </a:r>
          <a:r>
            <a:rPr kumimoji="1" lang="en-US" altLang="ja-JP" sz="1200">
              <a:solidFill>
                <a:sysClr val="windowText" lastClr="000000"/>
              </a:solidFill>
            </a:rPr>
            <a:t>.</a:t>
          </a:r>
        </a:p>
        <a:p>
          <a:pPr algn="l"/>
          <a:r>
            <a:rPr kumimoji="1" lang="ja-JP" altLang="en-US" sz="1200">
              <a:solidFill>
                <a:sysClr val="windowText" lastClr="000000"/>
              </a:solidFill>
            </a:rPr>
            <a:t>②　真柴孝次（</a:t>
          </a:r>
          <a:r>
            <a:rPr kumimoji="1" lang="en-US" altLang="ja-JP" sz="1200">
              <a:solidFill>
                <a:sysClr val="windowText" lastClr="000000"/>
              </a:solidFill>
            </a:rPr>
            <a:t>1998</a:t>
          </a:r>
          <a:r>
            <a:rPr kumimoji="1" lang="ja-JP" altLang="en-US" sz="1200">
              <a:solidFill>
                <a:sysClr val="windowText" lastClr="000000"/>
              </a:solidFill>
            </a:rPr>
            <a:t>）林業技術ハンドブック</a:t>
          </a:r>
          <a:r>
            <a:rPr kumimoji="1" lang="en-US" altLang="ja-JP" sz="1200">
              <a:solidFill>
                <a:sysClr val="windowText" lastClr="000000"/>
              </a:solidFill>
            </a:rPr>
            <a:t>.</a:t>
          </a:r>
          <a:r>
            <a:rPr kumimoji="1" lang="ja-JP" altLang="en-US" sz="1200" baseline="0">
              <a:solidFill>
                <a:sysClr val="windowText" lastClr="000000"/>
              </a:solidFill>
            </a:rPr>
            <a:t> </a:t>
          </a:r>
          <a:r>
            <a:rPr kumimoji="1" lang="ja-JP" altLang="en-US" sz="1200">
              <a:solidFill>
                <a:sysClr val="windowText" lastClr="000000"/>
              </a:solidFill>
            </a:rPr>
            <a:t>社団法人全国林業改良普及協会</a:t>
          </a:r>
          <a:r>
            <a:rPr kumimoji="1" lang="en-US" altLang="ja-JP" sz="1200">
              <a:solidFill>
                <a:sysClr val="windowText" lastClr="000000"/>
              </a:solidFill>
            </a:rPr>
            <a:t>.</a:t>
          </a:r>
        </a:p>
        <a:p>
          <a:pPr algn="l"/>
          <a:r>
            <a:rPr kumimoji="1" lang="ja-JP" altLang="en-US" sz="1200">
              <a:solidFill>
                <a:sysClr val="windowText" lastClr="000000"/>
              </a:solidFill>
            </a:rPr>
            <a:t>③　貴島恒夫ら（</a:t>
          </a:r>
          <a:r>
            <a:rPr kumimoji="1" lang="en-US" altLang="ja-JP" sz="1200">
              <a:solidFill>
                <a:sysClr val="windowText" lastClr="000000"/>
              </a:solidFill>
            </a:rPr>
            <a:t>1977</a:t>
          </a:r>
          <a:r>
            <a:rPr kumimoji="1" lang="ja-JP" altLang="en-US" sz="1200">
              <a:solidFill>
                <a:sysClr val="windowText" lastClr="000000"/>
              </a:solidFill>
            </a:rPr>
            <a:t>）原色木材大図鑑</a:t>
          </a:r>
          <a:r>
            <a:rPr kumimoji="1" lang="en-US" altLang="ja-JP" sz="1200">
              <a:solidFill>
                <a:sysClr val="windowText" lastClr="000000"/>
              </a:solidFill>
            </a:rPr>
            <a:t>.</a:t>
          </a:r>
          <a:r>
            <a:rPr kumimoji="1" lang="ja-JP" altLang="en-US" sz="1200" baseline="0">
              <a:solidFill>
                <a:sysClr val="windowText" lastClr="000000"/>
              </a:solidFill>
            </a:rPr>
            <a:t> </a:t>
          </a:r>
          <a:r>
            <a:rPr kumimoji="1" lang="ja-JP" altLang="en-US" sz="1200">
              <a:solidFill>
                <a:sysClr val="windowText" lastClr="000000"/>
              </a:solidFill>
            </a:rPr>
            <a:t>保育社</a:t>
          </a:r>
          <a:r>
            <a:rPr kumimoji="1" lang="en-US" altLang="ja-JP" sz="1200">
              <a:solidFill>
                <a:sysClr val="windowText" lastClr="000000"/>
              </a:solidFill>
            </a:rPr>
            <a:t>.</a:t>
          </a:r>
        </a:p>
        <a:p>
          <a:pPr algn="l"/>
          <a:r>
            <a:rPr kumimoji="1" lang="ja-JP" altLang="en-US" sz="1200">
              <a:solidFill>
                <a:sysClr val="windowText" lastClr="000000"/>
              </a:solidFill>
            </a:rPr>
            <a:t>④　須藤彰司（</a:t>
          </a:r>
          <a:r>
            <a:rPr kumimoji="1" lang="en-US" altLang="ja-JP" sz="1200">
              <a:solidFill>
                <a:sysClr val="windowText" lastClr="000000"/>
              </a:solidFill>
            </a:rPr>
            <a:t>1998</a:t>
          </a:r>
          <a:r>
            <a:rPr kumimoji="1" lang="ja-JP" altLang="en-US" sz="1200">
              <a:solidFill>
                <a:sysClr val="windowText" lastClr="000000"/>
              </a:solidFill>
            </a:rPr>
            <a:t>）カラーで見る世界の木材</a:t>
          </a:r>
          <a:r>
            <a:rPr kumimoji="1" lang="en-US" altLang="ja-JP" sz="1200">
              <a:solidFill>
                <a:sysClr val="windowText" lastClr="000000"/>
              </a:solidFill>
            </a:rPr>
            <a:t>200</a:t>
          </a:r>
          <a:r>
            <a:rPr kumimoji="1" lang="ja-JP" altLang="en-US" sz="1200">
              <a:solidFill>
                <a:sysClr val="windowText" lastClr="000000"/>
              </a:solidFill>
            </a:rPr>
            <a:t>種</a:t>
          </a:r>
          <a:r>
            <a:rPr kumimoji="1" lang="en-US" altLang="ja-JP" sz="1200">
              <a:solidFill>
                <a:sysClr val="windowText" lastClr="000000"/>
              </a:solidFill>
            </a:rPr>
            <a:t>. </a:t>
          </a:r>
          <a:r>
            <a:rPr kumimoji="1" lang="ja-JP" altLang="en-US" sz="1200">
              <a:solidFill>
                <a:sysClr val="windowText" lastClr="000000"/>
              </a:solidFill>
            </a:rPr>
            <a:t>産調出版</a:t>
          </a:r>
          <a:r>
            <a:rPr kumimoji="1" lang="en-US" altLang="ja-JP" sz="1200">
              <a:solidFill>
                <a:sysClr val="windowText" lastClr="000000"/>
              </a:solidFill>
            </a:rPr>
            <a:t>.</a:t>
          </a: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1</xdr:row>
      <xdr:rowOff>76201</xdr:rowOff>
    </xdr:from>
    <xdr:to>
      <xdr:col>3</xdr:col>
      <xdr:colOff>2771775</xdr:colOff>
      <xdr:row>2</xdr:row>
      <xdr:rowOff>142876</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257176" y="314326"/>
          <a:ext cx="4438649" cy="3048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ただいまのバージョン：　</a:t>
          </a:r>
          <a:r>
            <a:rPr kumimoji="1" lang="en-US" altLang="ja-JP" sz="1100">
              <a:solidFill>
                <a:sysClr val="windowText" lastClr="000000"/>
              </a:solidFill>
            </a:rPr>
            <a:t>2.6</a:t>
          </a:r>
          <a:r>
            <a:rPr kumimoji="1" lang="ja-JP" altLang="en-US" sz="1100">
              <a:solidFill>
                <a:sysClr val="windowText" lastClr="000000"/>
              </a:solidFill>
            </a:rPr>
            <a:t>　（更新日時：</a:t>
          </a:r>
          <a:r>
            <a:rPr kumimoji="1" lang="en-US" altLang="ja-JP" sz="1100">
              <a:solidFill>
                <a:sysClr val="windowText" lastClr="000000"/>
              </a:solidFill>
            </a:rPr>
            <a:t>2023</a:t>
          </a:r>
          <a:r>
            <a:rPr kumimoji="1" lang="ja-JP" altLang="en-US" sz="1100">
              <a:solidFill>
                <a:sysClr val="windowText" lastClr="000000"/>
              </a:solidFill>
            </a:rPr>
            <a:t>年</a:t>
          </a:r>
          <a:r>
            <a:rPr kumimoji="1" lang="en-US" altLang="ja-JP" sz="1100">
              <a:solidFill>
                <a:sysClr val="windowText" lastClr="000000"/>
              </a:solidFill>
            </a:rPr>
            <a:t>5</a:t>
          </a:r>
          <a:r>
            <a:rPr kumimoji="1" lang="ja-JP" altLang="en-US" sz="1100">
              <a:solidFill>
                <a:sysClr val="windowText" lastClr="000000"/>
              </a:solidFill>
            </a:rPr>
            <a:t>月</a:t>
          </a:r>
          <a:r>
            <a:rPr kumimoji="1" lang="en-US" altLang="ja-JP" sz="1100">
              <a:solidFill>
                <a:sysClr val="windowText" lastClr="000000"/>
              </a:solidFill>
            </a:rPr>
            <a:t>19</a:t>
          </a:r>
          <a:r>
            <a:rPr kumimoji="1" lang="ja-JP" altLang="en-US" sz="1100">
              <a:solidFill>
                <a:sysClr val="windowText" lastClr="000000"/>
              </a:solidFill>
            </a:rPr>
            <a:t>日）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B3:O64"/>
  <sheetViews>
    <sheetView zoomScale="55" zoomScaleNormal="55" workbookViewId="0">
      <selection sqref="A1:XFD2"/>
    </sheetView>
  </sheetViews>
  <sheetFormatPr defaultColWidth="10.296875" defaultRowHeight="25" customHeight="1"/>
  <cols>
    <col min="1" max="2" width="10.296875" style="1"/>
    <col min="3" max="3" width="35.69921875" style="1" customWidth="1"/>
    <col min="4" max="4" width="37.59765625" style="38" customWidth="1"/>
    <col min="5" max="11" width="23.59765625" style="1" customWidth="1"/>
    <col min="12" max="12" width="29.09765625" style="1" customWidth="1"/>
    <col min="13" max="13" width="21.69921875" style="1" customWidth="1"/>
    <col min="14" max="14" width="30.296875" style="1" customWidth="1"/>
    <col min="15" max="16" width="23.59765625" style="1" customWidth="1"/>
    <col min="17" max="16384" width="10.296875" style="1"/>
  </cols>
  <sheetData>
    <row r="3" spans="2:15" ht="25" customHeight="1">
      <c r="B3" s="115" t="str">
        <f>+'1_入力シート'!B3</f>
        <v>（様式第○号）</v>
      </c>
    </row>
    <row r="10" spans="2:15" ht="25" customHeight="1">
      <c r="M10" s="2" t="s">
        <v>0</v>
      </c>
      <c r="N10" s="224">
        <v>45160</v>
      </c>
      <c r="O10" s="219"/>
    </row>
    <row r="11" spans="2:15" ht="25" customHeight="1">
      <c r="M11" s="2" t="s">
        <v>209</v>
      </c>
      <c r="N11" s="219" t="s">
        <v>281</v>
      </c>
      <c r="O11" s="219"/>
    </row>
    <row r="12" spans="2:15" ht="25" customHeight="1">
      <c r="M12" s="2" t="s">
        <v>204</v>
      </c>
      <c r="N12" s="219" t="s">
        <v>283</v>
      </c>
      <c r="O12" s="219"/>
    </row>
    <row r="13" spans="2:15" ht="25" customHeight="1">
      <c r="M13" s="2" t="s">
        <v>205</v>
      </c>
      <c r="N13" s="16"/>
      <c r="O13" s="16" t="s">
        <v>1</v>
      </c>
    </row>
    <row r="14" spans="2:15" ht="25" customHeight="1">
      <c r="M14" s="2" t="s">
        <v>206</v>
      </c>
      <c r="N14" s="220"/>
      <c r="O14" s="220"/>
    </row>
    <row r="18" spans="2:15" ht="25" customHeight="1">
      <c r="B18" s="226" t="s">
        <v>287</v>
      </c>
      <c r="C18" s="226"/>
      <c r="D18" s="226"/>
      <c r="E18" s="226"/>
      <c r="F18" s="226"/>
      <c r="G18" s="226"/>
      <c r="H18" s="226"/>
      <c r="I18" s="226"/>
      <c r="J18" s="226"/>
      <c r="K18" s="226"/>
      <c r="L18" s="226"/>
    </row>
    <row r="19" spans="2:15" ht="25" customHeight="1">
      <c r="B19" s="226"/>
      <c r="C19" s="226"/>
      <c r="D19" s="226"/>
      <c r="E19" s="226"/>
      <c r="F19" s="226"/>
      <c r="G19" s="226"/>
      <c r="H19" s="226"/>
      <c r="I19" s="226"/>
      <c r="J19" s="226"/>
      <c r="K19" s="226"/>
      <c r="L19" s="226"/>
    </row>
    <row r="21" spans="2:15" ht="25" customHeight="1">
      <c r="B21" s="195" t="s">
        <v>2</v>
      </c>
      <c r="C21" s="198" t="s">
        <v>3</v>
      </c>
      <c r="D21" s="39"/>
      <c r="E21" s="201" t="s">
        <v>4</v>
      </c>
      <c r="F21" s="202"/>
      <c r="G21" s="202"/>
      <c r="H21" s="202"/>
      <c r="I21" s="202"/>
      <c r="J21" s="202"/>
      <c r="K21" s="180"/>
      <c r="L21" s="203" t="s">
        <v>5</v>
      </c>
      <c r="M21" s="192" t="s">
        <v>6</v>
      </c>
      <c r="N21" s="180" t="s">
        <v>7</v>
      </c>
      <c r="O21" s="181"/>
    </row>
    <row r="22" spans="2:15" ht="27" customHeight="1">
      <c r="B22" s="196"/>
      <c r="C22" s="199"/>
      <c r="D22" s="40" t="s">
        <v>8</v>
      </c>
      <c r="E22" s="182" t="s">
        <v>203</v>
      </c>
      <c r="F22" s="183"/>
      <c r="G22" s="184"/>
      <c r="H22" s="185" t="s">
        <v>221</v>
      </c>
      <c r="I22" s="186"/>
      <c r="J22" s="187"/>
      <c r="K22" s="188" t="s">
        <v>9</v>
      </c>
      <c r="L22" s="204"/>
      <c r="M22" s="193"/>
      <c r="N22" s="190" t="s">
        <v>216</v>
      </c>
      <c r="O22" s="190" t="s">
        <v>217</v>
      </c>
    </row>
    <row r="23" spans="2:15" ht="36.75" customHeight="1">
      <c r="B23" s="197"/>
      <c r="C23" s="200"/>
      <c r="D23" s="8"/>
      <c r="E23" s="7" t="s">
        <v>10</v>
      </c>
      <c r="F23" s="7" t="s">
        <v>11</v>
      </c>
      <c r="G23" s="7" t="s">
        <v>12</v>
      </c>
      <c r="H23" s="8" t="s">
        <v>10</v>
      </c>
      <c r="I23" s="8" t="s">
        <v>11</v>
      </c>
      <c r="J23" s="8" t="s">
        <v>12</v>
      </c>
      <c r="K23" s="189"/>
      <c r="L23" s="205"/>
      <c r="M23" s="194"/>
      <c r="N23" s="191"/>
      <c r="O23" s="191"/>
    </row>
    <row r="24" spans="2:15" ht="25" customHeight="1">
      <c r="B24" s="2">
        <v>1</v>
      </c>
      <c r="C24" s="9" t="s">
        <v>17</v>
      </c>
      <c r="D24" s="15" t="s">
        <v>18</v>
      </c>
      <c r="E24" s="11" t="s">
        <v>19</v>
      </c>
      <c r="F24" s="11">
        <v>20</v>
      </c>
      <c r="G24" s="12">
        <f>IFERROR(IF(C24='99_データベース'!$B$3,VLOOKUP(E24,'99_データベース'!$F$3:$H$66,3,FALSE),IF(C24='99_データベース'!$B$4,'99_データベース'!$C$4,IF(C24='99_データベース'!$B$5,'99_データベース'!$C$5,IF(C24='99_データベース'!$B$6,'99_データベース'!$C$6,IF(C24='99_データベース'!$B$7,'99_データベース'!$C$7,IF(C24='99_データベース'!$B$8,'99_データベース'!$C$8,"")))))),"")</f>
        <v>0.3306</v>
      </c>
      <c r="H24" s="11" t="s">
        <v>20</v>
      </c>
      <c r="I24" s="11">
        <v>5</v>
      </c>
      <c r="J24" s="12">
        <f>IFERROR(IF(C24='99_データベース'!$B$3,VLOOKUP(H24,'99_データベース'!$J$3:$L$86,3,FALSE),IF(C24='99_データベース'!$B$4,'99_データベース'!$C$4,IF(C24='99_データベース'!$B$5,'99_データベース'!$C$5,IF(C24='99_データベース'!$B$6,'99_データベース'!$C$6,IF(C24='99_データベース'!$B$7,'99_データベース'!$C$7,IF(C24='99_データベース'!$B$8,'99_データベース'!$C$8,"")))))),"")</f>
        <v>0.47850000000000004</v>
      </c>
      <c r="K24" s="13">
        <f>IF(F24+I24=0,"",F24+I24)</f>
        <v>25</v>
      </c>
      <c r="L24" s="14">
        <f>IFERROR(VLOOKUP(C24,'99_データベース'!$B$3:$D$8,3,FALSE),"")</f>
        <v>0.5</v>
      </c>
      <c r="M24" s="13" cm="1">
        <f t="array" ref="M24">IF(IFERROR(SUM(IF(ISERROR(N24:O24),"",N24:O24)),"")=0,"",IFERROR(SUM(IF(ISERROR(N24:O24),"",N24:O24)),""))</f>
        <v>16.5</v>
      </c>
      <c r="N24" s="13">
        <f>IF(IFERROR(ROUND(F24*G24*L24*44/12,1),"")=0,"",IFERROR(ROUND(F24*G24*L24*44/12,1),""))</f>
        <v>12.1</v>
      </c>
      <c r="O24" s="13">
        <f>IF(IFERROR(ROUND(I24*J24*L24*44/12,1),"")=0,"",IFERROR(ROUND(I24*J24*L24*44/12,1),""))</f>
        <v>4.4000000000000004</v>
      </c>
    </row>
    <row r="25" spans="2:15" ht="25" customHeight="1" thickBot="1">
      <c r="B25" s="2">
        <v>2</v>
      </c>
      <c r="C25" s="9" t="s">
        <v>17</v>
      </c>
      <c r="D25" s="15" t="s">
        <v>21</v>
      </c>
      <c r="E25" s="41" t="s">
        <v>19</v>
      </c>
      <c r="F25" s="41">
        <v>10</v>
      </c>
      <c r="G25" s="22">
        <f>IFERROR(IF(C25='99_データベース'!$B$3,VLOOKUP(E25,'99_データベース'!$F$3:$H$66,3,FALSE),IF(C25='99_データベース'!$B$4,'99_データベース'!$C$4,IF(C25='99_データベース'!$B$5,'99_データベース'!$C$5,IF(C25='99_データベース'!$B$6,'99_データベース'!$C$6,IF(C25='99_データベース'!$B$7,'99_データベース'!$C$7,IF(C25='99_データベース'!$B$8,'99_データベース'!$C$8,"")))))),"")</f>
        <v>0.3306</v>
      </c>
      <c r="H25" s="11"/>
      <c r="I25" s="11"/>
      <c r="J25" s="12" t="str">
        <f>IFERROR(IF(C25='99_データベース'!$B$3,VLOOKUP(H25,'99_データベース'!$J$3:$L$86,3,FALSE),IF(C25='99_データベース'!$B$4,'99_データベース'!$C$4,IF(C25='99_データベース'!$B$5,'99_データベース'!$C$5,IF(C25='99_データベース'!$B$6,'99_データベース'!$C$6,IF(C25='99_データベース'!$B$7,'99_データベース'!$C$7,IF(C25='99_データベース'!$B$8,'99_データベース'!$C$8,"")))))),"")</f>
        <v/>
      </c>
      <c r="K25" s="13">
        <f t="shared" ref="K25:K30" si="0">IF(F25+I25=0,"",F25+I25)</f>
        <v>10</v>
      </c>
      <c r="L25" s="14">
        <f>IFERROR(VLOOKUP(C25,'99_データベース'!$B$3:$D$8,3,FALSE),"")</f>
        <v>0.5</v>
      </c>
      <c r="M25" s="13" cm="1">
        <f t="array" ref="M25">IF(IFERROR(SUM(IF(ISERROR(N25:O25),"",N25:O25)),"")=0,"",IFERROR(SUM(IF(ISERROR(N25:O25),"",N25:O25)),""))</f>
        <v>6.1</v>
      </c>
      <c r="N25" s="13">
        <f t="shared" ref="N25:N63" si="1">IF(IFERROR(ROUND(F25*G25*L25*44/12,1),"")=0,"",IFERROR(ROUND(F25*G25*L25*44/12,1),""))</f>
        <v>6.1</v>
      </c>
      <c r="O25" s="13" t="str">
        <f t="shared" ref="O25:O63" si="2">IF(IFERROR(ROUND(I25*J25*L25*44/12,1),"")=0,"",IFERROR(ROUND(I25*J25*L25*44/12,1),""))</f>
        <v/>
      </c>
    </row>
    <row r="26" spans="2:15" ht="25" customHeight="1" thickBot="1">
      <c r="B26" s="2">
        <v>3</v>
      </c>
      <c r="C26" s="9" t="s">
        <v>17</v>
      </c>
      <c r="D26" s="42" t="s">
        <v>22</v>
      </c>
      <c r="E26" s="43" t="s">
        <v>212</v>
      </c>
      <c r="F26" s="44">
        <v>15</v>
      </c>
      <c r="G26" s="45">
        <f>IFERROR(IF(C26='99_データベース'!$B$3,VLOOKUP(E26,'99_データベース'!$F$3:$H$66,3,FALSE),IF(C26='99_データベース'!$B$4,'99_データベース'!$C$4,IF(C26='99_データベース'!$B$5,'99_データベース'!$C$5,IF(C26='99_データベース'!$B$6,'99_データベース'!$C$6,IF(C26='99_データベース'!$B$7,'99_データベース'!$C$7,IF(C26='99_データベース'!$B$8,'99_データベース'!$C$8,"")))))),"")</f>
        <v>0.38279999999999997</v>
      </c>
      <c r="H26" s="46"/>
      <c r="I26" s="11"/>
      <c r="J26" s="12" t="str">
        <f>IFERROR(IF(C26='99_データベース'!$B$3,VLOOKUP(H26,'99_データベース'!$J$3:$L$86,3,FALSE),IF(C26='99_データベース'!$B$4,'99_データベース'!$C$4,IF(C26='99_データベース'!$B$5,'99_データベース'!$C$5,IF(C26='99_データベース'!$B$6,'99_データベース'!$C$6,IF(C26='99_データベース'!$B$7,'99_データベース'!$C$7,IF(C26='99_データベース'!$B$8,'99_データベース'!$C$8,"")))))),"")</f>
        <v/>
      </c>
      <c r="K26" s="13">
        <f t="shared" si="0"/>
        <v>15</v>
      </c>
      <c r="L26" s="14">
        <f>IFERROR(VLOOKUP(C26,'99_データベース'!$B$3:$D$8,3,FALSE),"")</f>
        <v>0.5</v>
      </c>
      <c r="M26" s="13" cm="1">
        <f t="array" ref="M26">IF(IFERROR(SUM(IF(ISERROR(N26:O26),"",N26:O26)),"")=0,"",IFERROR(SUM(IF(ISERROR(N26:O26),"",N26:O26)),""))</f>
        <v>10.5</v>
      </c>
      <c r="N26" s="13">
        <f t="shared" si="1"/>
        <v>10.5</v>
      </c>
      <c r="O26" s="13" t="str">
        <f t="shared" si="2"/>
        <v/>
      </c>
    </row>
    <row r="27" spans="2:15" ht="25" customHeight="1">
      <c r="B27" s="2">
        <v>4</v>
      </c>
      <c r="C27" s="9"/>
      <c r="D27" s="15"/>
      <c r="E27" s="47"/>
      <c r="F27" s="47"/>
      <c r="G27" s="48" t="str">
        <f>IFERROR(IF(C27='99_データベース'!$B$3,VLOOKUP(E27,'99_データベース'!$F$3:$H$66,3,FALSE),IF(C27='99_データベース'!$B$4,'99_データベース'!$C$4,IF(C27='99_データベース'!$B$5,'99_データベース'!$C$5,IF(C27='99_データベース'!$B$6,'99_データベース'!$C$6,IF(C27='99_データベース'!$B$7,'99_データベース'!$C$7,IF(C27='99_データベース'!$B$8,'99_データベース'!$C$8,"")))))),"")</f>
        <v/>
      </c>
      <c r="H27" s="11"/>
      <c r="I27" s="11"/>
      <c r="J27" s="12" t="str">
        <f>IFERROR(IF(C27='99_データベース'!$B$3,VLOOKUP(H27,'99_データベース'!$J$3:$L$86,3,FALSE),IF(C27='99_データベース'!$B$4,'99_データベース'!$C$4,IF(C27='99_データベース'!$B$5,'99_データベース'!$C$5,IF(C27='99_データベース'!$B$6,'99_データベース'!$C$6,IF(C27='99_データベース'!$B$7,'99_データベース'!$C$7,IF(C27='99_データベース'!$B$8,'99_データベース'!$C$8,"")))))),"")</f>
        <v/>
      </c>
      <c r="K27" s="13" t="str">
        <f t="shared" si="0"/>
        <v/>
      </c>
      <c r="L27" s="14" t="str">
        <f>IFERROR(VLOOKUP(C27,'99_データベース'!$B$3:$D$8,3,FALSE),"")</f>
        <v/>
      </c>
      <c r="M27" s="13" t="str" cm="1">
        <f t="array" ref="M27">IF(IFERROR(SUM(IF(ISERROR(N27:O27),"",N27:O27)),"")=0,"",IFERROR(SUM(IF(ISERROR(N27:O27),"",N27:O27)),""))</f>
        <v/>
      </c>
      <c r="N27" s="13" t="str">
        <f t="shared" si="1"/>
        <v/>
      </c>
      <c r="O27" s="13" t="str">
        <f t="shared" si="2"/>
        <v/>
      </c>
    </row>
    <row r="28" spans="2:15" ht="25" customHeight="1">
      <c r="B28" s="2">
        <v>5</v>
      </c>
      <c r="C28" s="9"/>
      <c r="D28" s="15"/>
      <c r="E28" s="11"/>
      <c r="F28" s="11"/>
      <c r="G28" s="12" t="str">
        <f>IFERROR(IF(C28='99_データベース'!$B$3,VLOOKUP(E28,'99_データベース'!$F$3:$H$66,3,FALSE),IF(C28='99_データベース'!$B$4,'99_データベース'!$C$4,IF(C28='99_データベース'!$B$5,'99_データベース'!$C$5,IF(C28='99_データベース'!$B$6,'99_データベース'!$C$6,IF(C28='99_データベース'!$B$7,'99_データベース'!$C$7,IF(C28='99_データベース'!$B$8,'99_データベース'!$C$8,"")))))),"")</f>
        <v/>
      </c>
      <c r="H28" s="11"/>
      <c r="I28" s="11"/>
      <c r="J28" s="12" t="str">
        <f>IFERROR(IF(C28='99_データベース'!$B$3,VLOOKUP(H28,'99_データベース'!$J$3:$L$86,3,FALSE),IF(C28='99_データベース'!$B$4,'99_データベース'!$C$4,IF(C28='99_データベース'!$B$5,'99_データベース'!$C$5,IF(C28='99_データベース'!$B$6,'99_データベース'!$C$6,IF(C28='99_データベース'!$B$7,'99_データベース'!$C$7,IF(C28='99_データベース'!$B$8,'99_データベース'!$C$8,"")))))),"")</f>
        <v/>
      </c>
      <c r="K28" s="13" t="str">
        <f t="shared" si="0"/>
        <v/>
      </c>
      <c r="L28" s="14" t="str">
        <f>IFERROR(VLOOKUP(C28,'99_データベース'!$B$3:$D$8,3,FALSE),"")</f>
        <v/>
      </c>
      <c r="M28" s="13" t="str" cm="1">
        <f t="array" ref="M28">IF(IFERROR(SUM(IF(ISERROR(N28:O28),"",N28:O28)),"")=0,"",IFERROR(SUM(IF(ISERROR(N28:O28),"",N28:O28)),""))</f>
        <v/>
      </c>
      <c r="N28" s="13" t="str">
        <f t="shared" si="1"/>
        <v/>
      </c>
      <c r="O28" s="13" t="str">
        <f t="shared" si="2"/>
        <v/>
      </c>
    </row>
    <row r="29" spans="2:15" ht="25" customHeight="1">
      <c r="B29" s="2">
        <v>6</v>
      </c>
      <c r="C29" s="9"/>
      <c r="D29" s="15"/>
      <c r="E29" s="11"/>
      <c r="F29" s="11"/>
      <c r="G29" s="12" t="str">
        <f>IFERROR(IF(C29='99_データベース'!$B$3,VLOOKUP(E29,'99_データベース'!$F$3:$H$66,3,FALSE),IF(C29='99_データベース'!$B$4,'99_データベース'!$C$4,IF(C29='99_データベース'!$B$5,'99_データベース'!$C$5,IF(C29='99_データベース'!$B$6,'99_データベース'!$C$6,IF(C29='99_データベース'!$B$7,'99_データベース'!$C$7,IF(C29='99_データベース'!$B$8,'99_データベース'!$C$8,"")))))),"")</f>
        <v/>
      </c>
      <c r="H29" s="11"/>
      <c r="I29" s="11"/>
      <c r="J29" s="12" t="str">
        <f>IFERROR(IF(C29='99_データベース'!$B$3,VLOOKUP(H29,'99_データベース'!$J$3:$L$86,3,FALSE),IF(C29='99_データベース'!$B$4,'99_データベース'!$C$4,IF(C29='99_データベース'!$B$5,'99_データベース'!$C$5,IF(C29='99_データベース'!$B$6,'99_データベース'!$C$6,IF(C29='99_データベース'!$B$7,'99_データベース'!$C$7,IF(C29='99_データベース'!$B$8,'99_データベース'!$C$8,"")))))),"")</f>
        <v/>
      </c>
      <c r="K29" s="13" t="str">
        <f t="shared" si="0"/>
        <v/>
      </c>
      <c r="L29" s="14" t="str">
        <f>IFERROR(VLOOKUP(C29,'99_データベース'!$B$3:$D$8,3,FALSE),"")</f>
        <v/>
      </c>
      <c r="M29" s="13" t="str" cm="1">
        <f t="array" ref="M29">IF(IFERROR(SUM(IF(ISERROR(N29:O29),"",N29:O29)),"")=0,"",IFERROR(SUM(IF(ISERROR(N29:O29),"",N29:O29)),""))</f>
        <v/>
      </c>
      <c r="N29" s="13" t="str">
        <f t="shared" si="1"/>
        <v/>
      </c>
      <c r="O29" s="13" t="str">
        <f t="shared" si="2"/>
        <v/>
      </c>
    </row>
    <row r="30" spans="2:15" ht="25" customHeight="1" thickBot="1">
      <c r="B30" s="2">
        <v>7</v>
      </c>
      <c r="C30" s="51"/>
      <c r="D30" s="75"/>
      <c r="E30" s="41"/>
      <c r="F30" s="41"/>
      <c r="G30" s="22" t="str">
        <f>IFERROR(IF(C30='99_データベース'!$B$3,VLOOKUP(E30,'99_データベース'!$F$3:$H$66,3,FALSE),IF(C30='99_データベース'!$B$4,'99_データベース'!$C$4,IF(C30='99_データベース'!$B$5,'99_データベース'!$C$5,IF(C30='99_データベース'!$B$6,'99_データベース'!$C$6,IF(C30='99_データベース'!$B$7,'99_データベース'!$C$7,IF(C30='99_データベース'!$B$8,'99_データベース'!$C$8,"")))))),"")</f>
        <v/>
      </c>
      <c r="H30" s="41"/>
      <c r="I30" s="41"/>
      <c r="J30" s="22" t="str">
        <f>IFERROR(IF(C30='99_データベース'!$B$3,VLOOKUP(H30,'99_データベース'!$J$3:$L$86,3,FALSE),IF(C30='99_データベース'!$B$4,'99_データベース'!$C$4,IF(C30='99_データベース'!$B$5,'99_データベース'!$C$5,IF(C30='99_データベース'!$B$6,'99_データベース'!$C$6,IF(C30='99_データベース'!$B$7,'99_データベース'!$C$7,IF(C30='99_データベース'!$B$8,'99_データベース'!$C$8,"")))))),"")</f>
        <v/>
      </c>
      <c r="K30" s="13" t="str">
        <f t="shared" si="0"/>
        <v/>
      </c>
      <c r="L30" s="14" t="str">
        <f>IFERROR(VLOOKUP(C30,'99_データベース'!$B$3:$D$8,3,FALSE),"")</f>
        <v/>
      </c>
      <c r="M30" s="13" t="str" cm="1">
        <f t="array" ref="M30">IF(IFERROR(SUM(IF(ISERROR(N30:O30),"",N30:O30)),"")=0,"",IFERROR(SUM(IF(ISERROR(N30:O30),"",N30:O30)),""))</f>
        <v/>
      </c>
      <c r="N30" s="13" t="str">
        <f t="shared" si="1"/>
        <v/>
      </c>
      <c r="O30" s="13" t="str">
        <f t="shared" si="2"/>
        <v/>
      </c>
    </row>
    <row r="31" spans="2:15" ht="25" customHeight="1" thickBot="1">
      <c r="B31" s="3">
        <v>8</v>
      </c>
      <c r="C31" s="120" t="s">
        <v>17</v>
      </c>
      <c r="D31" s="121" t="s">
        <v>222</v>
      </c>
      <c r="E31" s="44" t="s">
        <v>27</v>
      </c>
      <c r="F31" s="122">
        <v>5</v>
      </c>
      <c r="G31" s="118">
        <f>IFERROR(IF(C31='99_データベース'!$B$3,VLOOKUP(E31,'99_データベース'!$F$3:$H$66,3,FALSE),IF(C31='99_データベース'!$B$4,'99_データベース'!$C$4,IF(C31='99_データベース'!$B$5,'99_データベース'!$C$5,IF(C31='99_データベース'!$B$6,'99_データベース'!$C$6,IF(C31='99_データベース'!$B$7,'99_データベース'!$C$7,IF(C31='99_データベース'!$B$8,'99_データベース'!$C$8,"")))))),"")</f>
        <v>0.3306</v>
      </c>
      <c r="H31" s="46"/>
      <c r="I31" s="11"/>
      <c r="J31" s="12" t="str">
        <f>IFERROR(IF(C31='99_データベース'!$B$3,VLOOKUP(H31,'99_データベース'!$J$3:$L$86,3,FALSE),IF(C31='99_データベース'!$B$4,'99_データベース'!$C$4,IF(C31='99_データベース'!$B$5,'99_データベース'!$C$5,IF(C31='99_データベース'!$B$6,'99_データベース'!$C$6,IF(C31='99_データベース'!$B$7,'99_データベース'!$C$7,IF(C31='99_データベース'!$B$8,'99_データベース'!$C$8,"")))))),"")</f>
        <v/>
      </c>
      <c r="K31" s="13">
        <f t="shared" ref="K31:K36" si="3">IF(F31+I31=0,"",F31+I31)</f>
        <v>5</v>
      </c>
      <c r="L31" s="14">
        <f>IFERROR(VLOOKUP(C31,'99_データベース'!$B$3:$D$8,3,FALSE),"")</f>
        <v>0.5</v>
      </c>
      <c r="M31" s="13" cm="1">
        <f t="array" ref="M31">IF(IFERROR(SUM(IF(ISERROR(N31:O31),"",N31:O31)),"")=0,"",IFERROR(SUM(IF(ISERROR(N31:O31),"",N31:O31)),""))</f>
        <v>3</v>
      </c>
      <c r="N31" s="13">
        <f>IF(IFERROR(ROUND(F31*G31*L31*44/12,1),"")=0,"",IFERROR(ROUND(F31*G31*L31*44/12,1),""))</f>
        <v>3</v>
      </c>
      <c r="O31" s="13" t="str">
        <f>IF(IFERROR(ROUND(I31*J31*L31*44/12,1),"")=0,"",IFERROR(ROUND(I31*J31*L31*44/12,1),""))</f>
        <v/>
      </c>
    </row>
    <row r="32" spans="2:15" ht="25" customHeight="1">
      <c r="B32" s="2">
        <v>9</v>
      </c>
      <c r="C32" s="119"/>
      <c r="D32" s="73"/>
      <c r="E32" s="47"/>
      <c r="F32" s="47"/>
      <c r="G32" s="48" t="str">
        <f>IFERROR(IF(C32='99_データベース'!$B$3,VLOOKUP(E32,'99_データベース'!$F$3:$H$66,3,FALSE),IF(C32='99_データベース'!$B$4,'99_データベース'!$C$4,IF(C32='99_データベース'!$B$5,'99_データベース'!$C$5,IF(C32='99_データベース'!$B$6,'99_データベース'!$C$6,IF(C32='99_データベース'!$B$7,'99_データベース'!$C$7,IF(C32='99_データベース'!$B$8,'99_データベース'!$C$8,"")))))),"")</f>
        <v/>
      </c>
      <c r="H32" s="11"/>
      <c r="I32" s="11"/>
      <c r="J32" s="12" t="str">
        <f>IFERROR(IF(C32='99_データベース'!$B$3,VLOOKUP(H32,'99_データベース'!$J$3:$L$86,3,FALSE),IF(C32='99_データベース'!$B$4,'99_データベース'!$C$4,IF(C32='99_データベース'!$B$5,'99_データベース'!$C$5,IF(C32='99_データベース'!$B$6,'99_データベース'!$C$6,IF(C32='99_データベース'!$B$7,'99_データベース'!$C$7,IF(C32='99_データベース'!$B$8,'99_データベース'!$C$8,"")))))),"")</f>
        <v/>
      </c>
      <c r="K32" s="13" t="str">
        <f t="shared" si="3"/>
        <v/>
      </c>
      <c r="L32" s="14" t="str">
        <f>IFERROR(VLOOKUP(C32,'99_データベース'!$B$3:$D$8,3,FALSE),"")</f>
        <v/>
      </c>
      <c r="M32" s="13" t="str" cm="1">
        <f t="array" ref="M32">IF(IFERROR(SUM(IF(ISERROR(N32:O32),"",N32:O32)),"")=0,"",IFERROR(SUM(IF(ISERROR(N32:O32),"",N32:O32)),""))</f>
        <v/>
      </c>
      <c r="N32" s="13" t="str">
        <f>IF(IFERROR(ROUND(F32*G32*L32*44/12,1),"")=0,"",IFERROR(ROUND(F32*G32*L32*44/12,1),""))</f>
        <v/>
      </c>
      <c r="O32" s="13" t="str">
        <f>IF(IFERROR(ROUND(I32*J32*L32*44/12,1),"")=0,"",IFERROR(ROUND(I32*J32*L32*44/12,1),""))</f>
        <v/>
      </c>
    </row>
    <row r="33" spans="2:15" ht="25" customHeight="1">
      <c r="B33" s="2">
        <v>10</v>
      </c>
      <c r="C33" s="16"/>
      <c r="D33" s="15"/>
      <c r="E33" s="11"/>
      <c r="F33" s="11"/>
      <c r="G33" s="12" t="str">
        <f>IFERROR(IF(C33='99_データベース'!$B$3,VLOOKUP(E33,'99_データベース'!$F$3:$H$66,3,FALSE),IF(C33='99_データベース'!$B$4,'99_データベース'!$C$4,IF(C33='99_データベース'!$B$5,'99_データベース'!$C$5,IF(C33='99_データベース'!$B$6,'99_データベース'!$C$6,IF(C33='99_データベース'!$B$7,'99_データベース'!$C$7,IF(C33='99_データベース'!$B$8,'99_データベース'!$C$8,"")))))),"")</f>
        <v/>
      </c>
      <c r="H33" s="11"/>
      <c r="I33" s="11"/>
      <c r="J33" s="12" t="str">
        <f>IFERROR(IF(C33='99_データベース'!$B$3,VLOOKUP(H33,'99_データベース'!$J$3:$L$86,3,FALSE),IF(C33='99_データベース'!$B$4,'99_データベース'!$C$4,IF(C33='99_データベース'!$B$5,'99_データベース'!$C$5,IF(C33='99_データベース'!$B$6,'99_データベース'!$C$6,IF(C33='99_データベース'!$B$7,'99_データベース'!$C$7,IF(C33='99_データベース'!$B$8,'99_データベース'!$C$8,"")))))),"")</f>
        <v/>
      </c>
      <c r="K33" s="13" t="str">
        <f t="shared" si="3"/>
        <v/>
      </c>
      <c r="L33" s="14" t="str">
        <f>IFERROR(VLOOKUP(C33,'99_データベース'!$B$3:$D$8,3,FALSE),"")</f>
        <v/>
      </c>
      <c r="M33" s="13" t="str" cm="1">
        <f t="array" ref="M33">IF(IFERROR(SUM(IF(ISERROR(N33:O33),"",N33:O33)),"")=0,"",IFERROR(SUM(IF(ISERROR(N33:O33),"",N33:O33)),""))</f>
        <v/>
      </c>
      <c r="N33" s="13" t="str">
        <f>IF(IFERROR(ROUND(F33*G33*L33*44/12,1),"")=0,"",IFERROR(ROUND(F33*G33*L33*44/12,1),""))</f>
        <v/>
      </c>
      <c r="O33" s="13" t="str">
        <f>IF(IFERROR(ROUND(I33*J33*L33*44/12,1),"")=0,"",IFERROR(ROUND(I33*J33*L33*44/12,1),""))</f>
        <v/>
      </c>
    </row>
    <row r="34" spans="2:15" ht="25" customHeight="1">
      <c r="B34" s="2">
        <v>11</v>
      </c>
      <c r="C34" s="16"/>
      <c r="D34" s="15"/>
      <c r="E34" s="11"/>
      <c r="F34" s="11"/>
      <c r="G34" s="12" t="str">
        <f>IFERROR(IF(C34='99_データベース'!$B$3,VLOOKUP(E34,'99_データベース'!$F$3:$H$66,3,FALSE),IF(C34='99_データベース'!$B$4,'99_データベース'!$C$4,IF(C34='99_データベース'!$B$5,'99_データベース'!$C$5,IF(C34='99_データベース'!$B$6,'99_データベース'!$C$6,IF(C34='99_データベース'!$B$7,'99_データベース'!$C$7,IF(C34='99_データベース'!$B$8,'99_データベース'!$C$8,"")))))),"")</f>
        <v/>
      </c>
      <c r="H34" s="11"/>
      <c r="I34" s="11"/>
      <c r="J34" s="12" t="str">
        <f>IFERROR(IF(C34='99_データベース'!$B$3,VLOOKUP(H34,'99_データベース'!$J$3:$L$86,3,FALSE),IF(C34='99_データベース'!$B$4,'99_データベース'!$C$4,IF(C34='99_データベース'!$B$5,'99_データベース'!$C$5,IF(C34='99_データベース'!$B$6,'99_データベース'!$C$6,IF(C34='99_データベース'!$B$7,'99_データベース'!$C$7,IF(C34='99_データベース'!$B$8,'99_データベース'!$C$8,"")))))),"")</f>
        <v/>
      </c>
      <c r="K34" s="13" t="str">
        <f t="shared" si="3"/>
        <v/>
      </c>
      <c r="L34" s="14" t="str">
        <f>IFERROR(VLOOKUP(C34,'99_データベース'!$B$3:$D$8,3,FALSE),"")</f>
        <v/>
      </c>
      <c r="M34" s="13" t="str" cm="1">
        <f t="array" ref="M34">IF(IFERROR(SUM(IF(ISERROR(N34:O34),"",N34:O34)),"")=0,"",IFERROR(SUM(IF(ISERROR(N34:O34),"",N34:O34)),""))</f>
        <v/>
      </c>
      <c r="N34" s="13" t="str">
        <f>IF(IFERROR(ROUND(F34*G34*L34*44/12,1),"")=0,"",IFERROR(ROUND(F34*G34*L34*44/12,1),""))</f>
        <v/>
      </c>
      <c r="O34" s="13" t="str">
        <f>IF(IFERROR(ROUND(I34*J34*L34*44/12,1),"")=0,"",IFERROR(ROUND(I34*J34*L34*44/12,1),""))</f>
        <v/>
      </c>
    </row>
    <row r="35" spans="2:15" ht="25" customHeight="1" thickBot="1">
      <c r="B35" s="2">
        <v>12</v>
      </c>
      <c r="C35" s="16"/>
      <c r="D35" s="15"/>
      <c r="E35" s="11"/>
      <c r="F35" s="11"/>
      <c r="G35" s="12" t="str">
        <f>IFERROR(IF(C35='99_データベース'!$B$3,VLOOKUP(E35,'99_データベース'!$F$3:$H$66,3,FALSE),IF(C35='99_データベース'!$B$4,'99_データベース'!$C$4,IF(C35='99_データベース'!$B$5,'99_データベース'!$C$5,IF(C35='99_データベース'!$B$6,'99_データベース'!$C$6,IF(C35='99_データベース'!$B$7,'99_データベース'!$C$7,IF(C35='99_データベース'!$B$8,'99_データベース'!$C$8,"")))))),"")</f>
        <v/>
      </c>
      <c r="H35" s="11"/>
      <c r="I35" s="11"/>
      <c r="J35" s="12" t="str">
        <f>IFERROR(IF(C35='99_データベース'!$B$3,VLOOKUP(H35,'99_データベース'!$J$3:$L$86,3,FALSE),IF(C35='99_データベース'!$B$4,'99_データベース'!$C$4,IF(C35='99_データベース'!$B$5,'99_データベース'!$C$5,IF(C35='99_データベース'!$B$6,'99_データベース'!$C$6,IF(C35='99_データベース'!$B$7,'99_データベース'!$C$7,IF(C35='99_データベース'!$B$8,'99_データベース'!$C$8,"")))))),"")</f>
        <v/>
      </c>
      <c r="K35" s="13" t="str">
        <f t="shared" si="3"/>
        <v/>
      </c>
      <c r="L35" s="14" t="str">
        <f>IFERROR(VLOOKUP(C35,'99_データベース'!$B$3:$D$8,3,FALSE),"")</f>
        <v/>
      </c>
      <c r="M35" s="13" t="str" cm="1">
        <f t="array" ref="M35">IF(IFERROR(SUM(IF(ISERROR(N35:O35),"",N35:O35)),"")=0,"",IFERROR(SUM(IF(ISERROR(N35:O35),"",N35:O35)),""))</f>
        <v/>
      </c>
      <c r="N35" s="13" t="str">
        <f>IF(IFERROR(ROUND(F35*G35*L35*44/12,1),"")=0,"",IFERROR(ROUND(F35*G35*L35*44/12,1),""))</f>
        <v/>
      </c>
      <c r="O35" s="13" t="str">
        <f>IF(IFERROR(ROUND(I35*J35*L35*44/12,1),"")=0,"",IFERROR(ROUND(I35*J35*L35*44/12,1),""))</f>
        <v/>
      </c>
    </row>
    <row r="36" spans="2:15" ht="25" customHeight="1" thickBot="1">
      <c r="B36" s="2">
        <v>13</v>
      </c>
      <c r="C36" s="9" t="s">
        <v>17</v>
      </c>
      <c r="D36" s="15" t="s">
        <v>23</v>
      </c>
      <c r="E36" s="11"/>
      <c r="F36" s="11"/>
      <c r="G36" s="12" t="str">
        <f>IFERROR(IF(C36='99_データベース'!$B$3,VLOOKUP(E36,'99_データベース'!$F$3:$H$66,3,FALSE),IF(C36='99_データベース'!$B$4,'99_データベース'!$C$4,IF(C36='99_データベース'!$B$5,'99_データベース'!$C$5,IF(C36='99_データベース'!$B$6,'99_データベース'!$C$6,IF(C36='99_データベース'!$B$7,'99_データベース'!$C$7,IF(C36='99_データベース'!$B$8,'99_データベース'!$C$8,"")))))),"")</f>
        <v/>
      </c>
      <c r="H36" s="43" t="s">
        <v>24</v>
      </c>
      <c r="I36" s="44">
        <v>15</v>
      </c>
      <c r="J36" s="49" t="s">
        <v>25</v>
      </c>
      <c r="K36" s="50">
        <f t="shared" si="3"/>
        <v>15</v>
      </c>
      <c r="L36" s="14">
        <f>IFERROR(VLOOKUP(C36,'99_データベース'!$B$3:$D$8,3,FALSE),"")</f>
        <v>0.5</v>
      </c>
      <c r="M36" s="13" t="str" cm="1">
        <f t="array" ref="M36">IF(IFERROR(SUM(IF(ISERROR(N36:O36),"",N36:O36)),"")=0,"",IFERROR(SUM(IF(ISERROR(N36:O36),"",N36:O36)),""))</f>
        <v/>
      </c>
      <c r="N36" s="13" t="str">
        <f t="shared" si="1"/>
        <v/>
      </c>
      <c r="O36" s="13" t="str">
        <f t="shared" si="2"/>
        <v/>
      </c>
    </row>
    <row r="37" spans="2:15" ht="25" customHeight="1">
      <c r="B37" s="2">
        <v>14</v>
      </c>
      <c r="C37" s="9"/>
      <c r="D37" s="15"/>
      <c r="E37" s="11"/>
      <c r="F37" s="11"/>
      <c r="G37" s="12" t="str">
        <f>IFERROR(IF(C37='99_データベース'!$B$3,VLOOKUP(E37,'99_データベース'!$F$3:$H$66,3,FALSE),IF(C37='99_データベース'!$B$4,'99_データベース'!$C$4,IF(C37='99_データベース'!$B$5,'99_データベース'!$C$5,IF(C37='99_データベース'!$B$6,'99_データベース'!$C$6,IF(C37='99_データベース'!$B$7,'99_データベース'!$C$7,IF(C37='99_データベース'!$B$8,'99_データベース'!$C$8,"")))))),"")</f>
        <v/>
      </c>
      <c r="H37" s="47"/>
      <c r="I37" s="47"/>
      <c r="J37" s="48" t="str">
        <f>IFERROR(IF(C37='99_データベース'!$B$3,VLOOKUP(H37,'99_データベース'!$J$3:$L$86,3,FALSE),IF(C37='99_データベース'!$B$4,'99_データベース'!$C$4,IF(C37='99_データベース'!$B$5,'99_データベース'!$C$5,IF(C37='99_データベース'!$B$6,'99_データベース'!$C$6,IF(C37='99_データベース'!$B$7,'99_データベース'!$C$7,IF(C37='99_データベース'!$B$8,'99_データベース'!$C$8,"")))))),"")</f>
        <v/>
      </c>
      <c r="K37" s="13" t="str">
        <f t="shared" ref="K37:K63" si="4">IF(F37+I37=0,"",F37+I37)</f>
        <v/>
      </c>
      <c r="L37" s="14" t="str">
        <f>IFERROR(VLOOKUP(C37,'99_データベース'!$B$3:$D$8,3,FALSE),"")</f>
        <v/>
      </c>
      <c r="M37" s="13" t="str" cm="1">
        <f t="array" ref="M37">IF(IFERROR(SUM(IF(ISERROR(N37:O37),"",N37:O37)),"")=0,"",IFERROR(SUM(IF(ISERROR(N37:O37),"",N37:O37)),""))</f>
        <v/>
      </c>
      <c r="N37" s="13" t="str">
        <f t="shared" si="1"/>
        <v/>
      </c>
      <c r="O37" s="13" t="str">
        <f t="shared" si="2"/>
        <v/>
      </c>
    </row>
    <row r="38" spans="2:15" ht="25" customHeight="1">
      <c r="B38" s="2">
        <v>15</v>
      </c>
      <c r="C38" s="9"/>
      <c r="D38" s="15"/>
      <c r="E38" s="41"/>
      <c r="F38" s="11"/>
      <c r="G38" s="12" t="str">
        <f>IFERROR(IF(C38='99_データベース'!$B$3,VLOOKUP(E38,'99_データベース'!$F$3:$H$66,3,FALSE),IF(C38='99_データベース'!$B$4,'99_データベース'!$C$4,IF(C38='99_データベース'!$B$5,'99_データベース'!$C$5,IF(C38='99_データベース'!$B$6,'99_データベース'!$C$6,IF(C38='99_データベース'!$B$7,'99_データベース'!$C$7,IF(C38='99_データベース'!$B$8,'99_データベース'!$C$8,"")))))),"")</f>
        <v/>
      </c>
      <c r="H38" s="11"/>
      <c r="I38" s="11"/>
      <c r="J38" s="12" t="str">
        <f>IFERROR(IF(C38='99_データベース'!$B$3,VLOOKUP(H38,'99_データベース'!$J$3:$L$86,3,FALSE),IF(C38='99_データベース'!$B$4,'99_データベース'!$C$4,IF(C38='99_データベース'!$B$5,'99_データベース'!$C$5,IF(C38='99_データベース'!$B$6,'99_データベース'!$C$6,IF(C38='99_データベース'!$B$7,'99_データベース'!$C$7,IF(C38='99_データベース'!$B$8,'99_データベース'!$C$8,"")))))),"")</f>
        <v/>
      </c>
      <c r="K38" s="13" t="str">
        <f t="shared" si="4"/>
        <v/>
      </c>
      <c r="L38" s="14" t="str">
        <f>IFERROR(VLOOKUP(C38,'99_データベース'!$B$3:$D$8,3,FALSE),"")</f>
        <v/>
      </c>
      <c r="M38" s="13" t="str" cm="1">
        <f t="array" ref="M38">IF(IFERROR(SUM(IF(ISERROR(N38:O38),"",N38:O38)),"")=0,"",IFERROR(SUM(IF(ISERROR(N38:O38),"",N38:O38)),""))</f>
        <v/>
      </c>
      <c r="N38" s="13" t="str">
        <f t="shared" si="1"/>
        <v/>
      </c>
      <c r="O38" s="13" t="str">
        <f t="shared" si="2"/>
        <v/>
      </c>
    </row>
    <row r="39" spans="2:15" ht="25" customHeight="1">
      <c r="B39" s="2">
        <v>16</v>
      </c>
      <c r="C39" s="51"/>
      <c r="D39" s="52"/>
      <c r="E39" s="53"/>
      <c r="F39" s="46"/>
      <c r="G39" s="12" t="str">
        <f>IFERROR(IF(C39='99_データベース'!$B$3,VLOOKUP(E39,'99_データベース'!$F$3:$H$66,3,FALSE),IF(C39='99_データベース'!$B$4,'99_データベース'!$C$4,IF(C39='99_データベース'!$B$5,'99_データベース'!$C$5,IF(C39='99_データベース'!$B$6,'99_データベース'!$C$6,IF(C39='99_データベース'!$B$7,'99_データベース'!$C$7,IF(C39='99_データベース'!$B$8,'99_データベース'!$C$8,"")))))),"")</f>
        <v/>
      </c>
      <c r="H39" s="11"/>
      <c r="I39" s="11"/>
      <c r="J39" s="12" t="str">
        <f>IFERROR(IF(C39='99_データベース'!$B$3,VLOOKUP(H39,'99_データベース'!$J$3:$L$86,3,FALSE),IF(C39='99_データベース'!$B$4,'99_データベース'!$C$4,IF(C39='99_データベース'!$B$5,'99_データベース'!$C$5,IF(C39='99_データベース'!$B$6,'99_データベース'!$C$6,IF(C39='99_データベース'!$B$7,'99_データベース'!$C$7,IF(C39='99_データベース'!$B$8,'99_データベース'!$C$8,"")))))),"")</f>
        <v/>
      </c>
      <c r="K39" s="13" t="str">
        <f t="shared" si="4"/>
        <v/>
      </c>
      <c r="L39" s="14" t="str">
        <f>IFERROR(VLOOKUP(C39,'99_データベース'!$B$3:$D$8,3,FALSE),"")</f>
        <v/>
      </c>
      <c r="M39" s="13" t="str" cm="1">
        <f t="array" ref="M39">IF(IFERROR(SUM(IF(ISERROR(N39:O39),"",N39:O39)),"")=0,"",IFERROR(SUM(IF(ISERROR(N39:O39),"",N39:O39)),""))</f>
        <v/>
      </c>
      <c r="N39" s="13" t="str">
        <f t="shared" si="1"/>
        <v/>
      </c>
      <c r="O39" s="13" t="str">
        <f t="shared" si="2"/>
        <v/>
      </c>
    </row>
    <row r="40" spans="2:15" ht="38.25" customHeight="1" thickBot="1">
      <c r="B40" s="3">
        <v>17</v>
      </c>
      <c r="C40" s="54" t="s">
        <v>17</v>
      </c>
      <c r="D40" s="55" t="s">
        <v>26</v>
      </c>
      <c r="E40" s="56" t="s">
        <v>27</v>
      </c>
      <c r="F40" s="57">
        <v>15</v>
      </c>
      <c r="G40" s="12">
        <f>IFERROR(IF(C40='99_データベース'!$B$3,VLOOKUP(E40,'99_データベース'!$F$3:$H$66,3,FALSE),IF(C40='99_データベース'!$B$4,'99_データベース'!$C$4,IF(C40='99_データベース'!$B$5,'99_データベース'!$C$5,IF(C40='99_データベース'!$B$6,'99_データベース'!$C$6,IF(C40='99_データベース'!$B$7,'99_データベース'!$C$7,IF(C40='99_データベース'!$B$8,'99_データベース'!$C$8,"")))))),"")</f>
        <v>0.3306</v>
      </c>
      <c r="H40" s="11" t="s">
        <v>20</v>
      </c>
      <c r="I40" s="11">
        <v>5</v>
      </c>
      <c r="J40" s="12">
        <f>IFERROR(IF(C40='99_データベース'!$B$3,VLOOKUP(H40,'99_データベース'!$J$3:$L$86,3,FALSE),IF(C40='99_データベース'!$B$4,'99_データベース'!$C$4,IF(C40='99_データベース'!$B$5,'99_データベース'!$C$5,IF(C40='99_データベース'!$B$6,'99_データベース'!$C$6,IF(C40='99_データベース'!$B$7,'99_データベース'!$C$7,IF(C40='99_データベース'!$B$8,'99_データベース'!$C$8,"")))))),"")</f>
        <v>0.47850000000000004</v>
      </c>
      <c r="K40" s="13">
        <f t="shared" si="4"/>
        <v>20</v>
      </c>
      <c r="L40" s="14">
        <f>IFERROR(VLOOKUP(C40,'99_データベース'!$B$3:$D$8,3,FALSE),"")</f>
        <v>0.5</v>
      </c>
      <c r="M40" s="13" cm="1">
        <f t="array" ref="M40">IF(IFERROR(SUM(IF(ISERROR(N40:O40),"",N40:O40)),"")=0,"",IFERROR(SUM(IF(ISERROR(N40:O40),"",N40:O40)),""))</f>
        <v>13.5</v>
      </c>
      <c r="N40" s="13">
        <f t="shared" si="1"/>
        <v>9.1</v>
      </c>
      <c r="O40" s="13">
        <f t="shared" si="2"/>
        <v>4.4000000000000004</v>
      </c>
    </row>
    <row r="41" spans="2:15" ht="42" customHeight="1">
      <c r="B41" s="2">
        <v>18</v>
      </c>
      <c r="C41" s="58" t="s">
        <v>17</v>
      </c>
      <c r="D41" s="59" t="s">
        <v>213</v>
      </c>
      <c r="E41" s="60" t="s">
        <v>27</v>
      </c>
      <c r="F41" s="61">
        <v>15</v>
      </c>
      <c r="G41" s="12">
        <f>IFERROR(IF(C41='99_データベース'!$B$3,VLOOKUP(E41,'99_データベース'!$F$3:$H$66,3,FALSE),IF(C41='99_データベース'!$B$4,'99_データベース'!$C$4,IF(C41='99_データベース'!$B$5,'99_データベース'!$C$5,IF(C41='99_データベース'!$B$6,'99_データベース'!$C$6,IF(C41='99_データベース'!$B$7,'99_データベース'!$C$7,IF(C41='99_データベース'!$B$8,'99_データベース'!$C$8,"")))))),"")</f>
        <v>0.3306</v>
      </c>
      <c r="H41" s="11"/>
      <c r="I41" s="11"/>
      <c r="J41" s="12" t="str">
        <f>IFERROR(IF(C41='99_データベース'!$B$3,VLOOKUP(H41,'99_データベース'!$J$3:$L$86,3,FALSE),IF(C41='99_データベース'!$B$4,'99_データベース'!$C$4,IF(C41='99_データベース'!$B$5,'99_データベース'!$C$5,IF(C41='99_データベース'!$B$6,'99_データベース'!$C$6,IF(C41='99_データベース'!$B$7,'99_データベース'!$C$7,IF(C41='99_データベース'!$B$8,'99_データベース'!$C$8,"")))))),"")</f>
        <v/>
      </c>
      <c r="K41" s="13">
        <f t="shared" si="4"/>
        <v>15</v>
      </c>
      <c r="L41" s="14">
        <f>IFERROR(VLOOKUP(C41,'99_データベース'!$B$3:$D$8,3,FALSE),"")</f>
        <v>0.5</v>
      </c>
      <c r="M41" s="13" cm="1">
        <f t="array" ref="M41">IF(IFERROR(SUM(IF(ISERROR(N41:O41),"",N41:O41)),"")=0,"",IFERROR(SUM(IF(ISERROR(N41:O41),"",N41:O41)),""))</f>
        <v>9.1</v>
      </c>
      <c r="N41" s="13">
        <f t="shared" si="1"/>
        <v>9.1</v>
      </c>
      <c r="O41" s="13" t="str">
        <f t="shared" si="2"/>
        <v/>
      </c>
    </row>
    <row r="42" spans="2:15" ht="42.75" customHeight="1" thickBot="1">
      <c r="B42" s="2">
        <v>19</v>
      </c>
      <c r="C42" s="62" t="s">
        <v>17</v>
      </c>
      <c r="D42" s="63" t="s">
        <v>214</v>
      </c>
      <c r="E42" s="64" t="s">
        <v>212</v>
      </c>
      <c r="F42" s="65">
        <v>5</v>
      </c>
      <c r="G42" s="12">
        <f>IFERROR(IF(C42='99_データベース'!$B$3,VLOOKUP(E42,'99_データベース'!$F$3:$H$66,3,FALSE),IF(C42='99_データベース'!$B$4,'99_データベース'!$C$4,IF(C42='99_データベース'!$B$5,'99_データベース'!$C$5,IF(C42='99_データベース'!$B$6,'99_データベース'!$C$6,IF(C42='99_データベース'!$B$7,'99_データベース'!$C$7,IF(C42='99_データベース'!$B$8,'99_データベース'!$C$8,"")))))),"")</f>
        <v>0.38279999999999997</v>
      </c>
      <c r="H42" s="11"/>
      <c r="I42" s="11"/>
      <c r="J42" s="12" t="str">
        <f>IFERROR(IF(C42='99_データベース'!$B$3,VLOOKUP(H42,'99_データベース'!$J$3:$L$86,3,FALSE),IF(C42='99_データベース'!$B$4,'99_データベース'!$C$4,IF(C42='99_データベース'!$B$5,'99_データベース'!$C$5,IF(C42='99_データベース'!$B$6,'99_データベース'!$C$6,IF(C42='99_データベース'!$B$7,'99_データベース'!$C$7,IF(C42='99_データベース'!$B$8,'99_データベース'!$C$8,"")))))),"")</f>
        <v/>
      </c>
      <c r="K42" s="13">
        <f t="shared" si="4"/>
        <v>5</v>
      </c>
      <c r="L42" s="14">
        <f>IFERROR(VLOOKUP(C42,'99_データベース'!$B$3:$D$8,3,FALSE),"")</f>
        <v>0.5</v>
      </c>
      <c r="M42" s="13" cm="1">
        <f t="array" ref="M42">IF(IFERROR(SUM(IF(ISERROR(N42:O42),"",N42:O42)),"")=0,"",IFERROR(SUM(IF(ISERROR(N42:O42),"",N42:O42)),""))</f>
        <v>3.5</v>
      </c>
      <c r="N42" s="13">
        <f t="shared" si="1"/>
        <v>3.5</v>
      </c>
      <c r="O42" s="13" t="str">
        <f t="shared" si="2"/>
        <v/>
      </c>
    </row>
    <row r="43" spans="2:15" ht="25" customHeight="1">
      <c r="B43" s="2">
        <v>20</v>
      </c>
      <c r="C43" s="66"/>
      <c r="D43" s="67"/>
      <c r="E43" s="68"/>
      <c r="F43" s="69"/>
      <c r="G43" s="12" t="str">
        <f>IFERROR(IF(C43='99_データベース'!$B$3,VLOOKUP(E43,'99_データベース'!$F$3:$H$66,3,FALSE),IF(C43='99_データベース'!$B$4,'99_データベース'!$C$4,IF(C43='99_データベース'!$B$5,'99_データベース'!$C$5,IF(C43='99_データベース'!$B$6,'99_データベース'!$C$6,IF(C43='99_データベース'!$B$7,'99_データベース'!$C$7,IF(C43='99_データベース'!$B$8,'99_データベース'!$C$8,"")))))),"")</f>
        <v/>
      </c>
      <c r="H43" s="11"/>
      <c r="I43" s="11"/>
      <c r="J43" s="12" t="str">
        <f>IFERROR(IF(C43='99_データベース'!$B$3,VLOOKUP(H43,'99_データベース'!$J$3:$L$86,3,FALSE),IF(C43='99_データベース'!$B$4,'99_データベース'!$C$4,IF(C43='99_データベース'!$B$5,'99_データベース'!$C$5,IF(C43='99_データベース'!$B$6,'99_データベース'!$C$6,IF(C43='99_データベース'!$B$7,'99_データベース'!$C$7,IF(C43='99_データベース'!$B$8,'99_データベース'!$C$8,"")))))),"")</f>
        <v/>
      </c>
      <c r="K43" s="13" t="str">
        <f t="shared" si="4"/>
        <v/>
      </c>
      <c r="L43" s="14" t="str">
        <f>IFERROR(VLOOKUP(C43,'99_データベース'!$B$3:$D$8,3,FALSE),"")</f>
        <v/>
      </c>
      <c r="M43" s="13" t="str" cm="1">
        <f t="array" ref="M43">IF(IFERROR(SUM(IF(ISERROR(N43:O43),"",N43:O43)),"")=0,"",IFERROR(SUM(IF(ISERROR(N43:O43),"",N43:O43)),""))</f>
        <v/>
      </c>
      <c r="N43" s="13" t="str">
        <f t="shared" si="1"/>
        <v/>
      </c>
      <c r="O43" s="13" t="str">
        <f t="shared" si="2"/>
        <v/>
      </c>
    </row>
    <row r="44" spans="2:15" ht="25" customHeight="1">
      <c r="B44" s="2">
        <v>21</v>
      </c>
      <c r="C44" s="70"/>
      <c r="D44" s="71"/>
      <c r="E44" s="53"/>
      <c r="F44" s="46"/>
      <c r="G44" s="12" t="str">
        <f>IFERROR(IF(C44='99_データベース'!$B$3,VLOOKUP(E44,'99_データベース'!$F$3:$H$66,3,FALSE),IF(C44='99_データベース'!$B$4,'99_データベース'!$C$4,IF(C44='99_データベース'!$B$5,'99_データベース'!$C$5,IF(C44='99_データベース'!$B$6,'99_データベース'!$C$6,IF(C44='99_データベース'!$B$7,'99_データベース'!$C$7,IF(C44='99_データベース'!$B$8,'99_データベース'!$C$8,"")))))),"")</f>
        <v/>
      </c>
      <c r="H44" s="11"/>
      <c r="I44" s="11"/>
      <c r="J44" s="12" t="str">
        <f>IFERROR(IF(C44='99_データベース'!$B$3,VLOOKUP(H44,'99_データベース'!$J$3:$L$86,3,FALSE),IF(C44='99_データベース'!$B$4,'99_データベース'!$C$4,IF(C44='99_データベース'!$B$5,'99_データベース'!$C$5,IF(C44='99_データベース'!$B$6,'99_データベース'!$C$6,IF(C44='99_データベース'!$B$7,'99_データベース'!$C$7,IF(C44='99_データベース'!$B$8,'99_データベース'!$C$8,"")))))),"")</f>
        <v/>
      </c>
      <c r="K44" s="13" t="str">
        <f t="shared" si="4"/>
        <v/>
      </c>
      <c r="L44" s="14" t="str">
        <f>IFERROR(VLOOKUP(C44,'99_データベース'!$B$3:$D$8,3,FALSE),"")</f>
        <v/>
      </c>
      <c r="M44" s="13" t="str" cm="1">
        <f t="array" ref="M44">IF(IFERROR(SUM(IF(ISERROR(N44:O44),"",N44:O44)),"")=0,"",IFERROR(SUM(IF(ISERROR(N44:O44),"",N44:O44)),""))</f>
        <v/>
      </c>
      <c r="N44" s="13" t="str">
        <f t="shared" si="1"/>
        <v/>
      </c>
      <c r="O44" s="13" t="str">
        <f t="shared" si="2"/>
        <v/>
      </c>
    </row>
    <row r="45" spans="2:15" ht="25" customHeight="1" thickBot="1">
      <c r="B45" s="2">
        <v>22</v>
      </c>
      <c r="C45" s="72"/>
      <c r="D45" s="73"/>
      <c r="E45" s="74"/>
      <c r="F45" s="41"/>
      <c r="G45" s="22" t="str">
        <f>IFERROR(IF(C45='99_データベース'!$B$3,VLOOKUP(E45,'99_データベース'!$F$3:$H$66,3,FALSE),IF(C45='99_データベース'!$B$4,'99_データベース'!$C$4,IF(C45='99_データベース'!$B$5,'99_データベース'!$C$5,IF(C45='99_データベース'!$B$6,'99_データベース'!$C$6,IF(C45='99_データベース'!$B$7,'99_データベース'!$C$7,IF(C45='99_データベース'!$B$8,'99_データベース'!$C$8,"")))))),"")</f>
        <v/>
      </c>
      <c r="H45" s="11"/>
      <c r="I45" s="11"/>
      <c r="J45" s="12" t="str">
        <f>IFERROR(IF(C45='99_データベース'!$B$3,VLOOKUP(H45,'99_データベース'!$J$3:$L$86,3,FALSE),IF(C45='99_データベース'!$B$4,'99_データベース'!$C$4,IF(C45='99_データベース'!$B$5,'99_データベース'!$C$5,IF(C45='99_データベース'!$B$6,'99_データベース'!$C$6,IF(C45='99_データベース'!$B$7,'99_データベース'!$C$7,IF(C45='99_データベース'!$B$8,'99_データベース'!$C$8,"")))))),"")</f>
        <v/>
      </c>
      <c r="K45" s="13" t="str">
        <f t="shared" si="4"/>
        <v/>
      </c>
      <c r="L45" s="14" t="str">
        <f>IFERROR(VLOOKUP(C45,'99_データベース'!$B$3:$D$8,3,FALSE),"")</f>
        <v/>
      </c>
      <c r="M45" s="13" t="str" cm="1">
        <f t="array" ref="M45">IF(IFERROR(SUM(IF(ISERROR(N45:O45),"",N45:O45)),"")=0,"",IFERROR(SUM(IF(ISERROR(N45:O45),"",N45:O45)),""))</f>
        <v/>
      </c>
      <c r="N45" s="13" t="str">
        <f t="shared" si="1"/>
        <v/>
      </c>
      <c r="O45" s="13" t="str">
        <f t="shared" si="2"/>
        <v/>
      </c>
    </row>
    <row r="46" spans="2:15" ht="25" customHeight="1" thickBot="1">
      <c r="B46" s="2">
        <v>23</v>
      </c>
      <c r="C46" s="9" t="s">
        <v>28</v>
      </c>
      <c r="D46" s="42" t="s">
        <v>29</v>
      </c>
      <c r="E46" s="43" t="s">
        <v>215</v>
      </c>
      <c r="F46" s="44">
        <v>15</v>
      </c>
      <c r="G46" s="45">
        <f>IFERROR(IF(C46='99_データベース'!$B$3,VLOOKUP(E46,'99_データベース'!$F$3:$H$66,3,FALSE),IF(C46='99_データベース'!$B$4,'99_データベース'!$C$4,IF(C46='99_データベース'!$B$5,'99_データベース'!$C$5,IF(C46='99_データベース'!$B$6,'99_データベース'!$C$6,IF(C46='99_データベース'!$B$7,'99_データベース'!$C$7,IF(C46='99_データベース'!$B$8,'99_データベース'!$C$8,"")))))),"")</f>
        <v>0.54200000000000004</v>
      </c>
      <c r="H46" s="46"/>
      <c r="I46" s="11"/>
      <c r="J46" s="12">
        <f>IFERROR(IF(C46='99_データベース'!$B$3,VLOOKUP(H46,'99_データベース'!$J$3:$L$86,3,FALSE),IF(C46='99_データベース'!$B$4,'99_データベース'!$C$4,IF(C46='99_データベース'!$B$5,'99_データベース'!$C$5,IF(C46='99_データベース'!$B$6,'99_データベース'!$C$6,IF(C46='99_データベース'!$B$7,'99_データベース'!$C$7,IF(C46='99_データベース'!$B$8,'99_データベース'!$C$8,"")))))),"")</f>
        <v>0.54200000000000004</v>
      </c>
      <c r="K46" s="13">
        <f t="shared" si="4"/>
        <v>15</v>
      </c>
      <c r="L46" s="14">
        <f>IFERROR(VLOOKUP(C46,'99_データベース'!$B$3:$D$8,3,FALSE),"")</f>
        <v>0.49299999999999999</v>
      </c>
      <c r="M46" s="13" cm="1">
        <f t="array" ref="M46">IF(IFERROR(SUM(IF(ISERROR(N46:O46),"",N46:O46)),"")=0,"",IFERROR(SUM(IF(ISERROR(N46:O46),"",N46:O46)),""))</f>
        <v>14.7</v>
      </c>
      <c r="N46" s="13">
        <f t="shared" si="1"/>
        <v>14.7</v>
      </c>
      <c r="O46" s="13" t="str">
        <f t="shared" si="2"/>
        <v/>
      </c>
    </row>
    <row r="47" spans="2:15" ht="25" customHeight="1">
      <c r="B47" s="2">
        <v>24</v>
      </c>
      <c r="C47" s="9"/>
      <c r="D47" s="15"/>
      <c r="E47" s="47"/>
      <c r="F47" s="47"/>
      <c r="G47" s="48" t="str">
        <f>IFERROR(IF(C47='99_データベース'!$B$3,VLOOKUP(E47,'99_データベース'!$F$3:$H$66,3,FALSE),IF(C47='99_データベース'!$B$4,'99_データベース'!$C$4,IF(C47='99_データベース'!$B$5,'99_データベース'!$C$5,IF(C47='99_データベース'!$B$6,'99_データベース'!$C$6,IF(C47='99_データベース'!$B$7,'99_データベース'!$C$7,IF(C47='99_データベース'!$B$8,'99_データベース'!$C$8,"")))))),"")</f>
        <v/>
      </c>
      <c r="H47" s="11"/>
      <c r="I47" s="11"/>
      <c r="J47" s="12" t="str">
        <f>IFERROR(IF(C47='99_データベース'!$B$3,VLOOKUP(H47,'99_データベース'!$J$3:$L$86,3,FALSE),IF(C47='99_データベース'!$B$4,'99_データベース'!$C$4,IF(C47='99_データベース'!$B$5,'99_データベース'!$C$5,IF(C47='99_データベース'!$B$6,'99_データベース'!$C$6,IF(C47='99_データベース'!$B$7,'99_データベース'!$C$7,IF(C47='99_データベース'!$B$8,'99_データベース'!$C$8,"")))))),"")</f>
        <v/>
      </c>
      <c r="K47" s="13" t="str">
        <f t="shared" si="4"/>
        <v/>
      </c>
      <c r="L47" s="14" t="str">
        <f>IFERROR(VLOOKUP(C47,'99_データベース'!$B$3:$D$8,3,FALSE),"")</f>
        <v/>
      </c>
      <c r="M47" s="13" t="str" cm="1">
        <f t="array" ref="M47">IF(IFERROR(SUM(IF(ISERROR(N47:O47),"",N47:O47)),"")=0,"",IFERROR(SUM(IF(ISERROR(N47:O47),"",N47:O47)),""))</f>
        <v/>
      </c>
      <c r="N47" s="13" t="str">
        <f t="shared" si="1"/>
        <v/>
      </c>
      <c r="O47" s="13" t="str">
        <f t="shared" si="2"/>
        <v/>
      </c>
    </row>
    <row r="48" spans="2:15" ht="25" customHeight="1">
      <c r="B48" s="2">
        <v>25</v>
      </c>
      <c r="C48" s="9"/>
      <c r="D48" s="15"/>
      <c r="E48" s="11"/>
      <c r="F48" s="11"/>
      <c r="G48" s="12" t="str">
        <f>IFERROR(IF(C48='99_データベース'!$B$3,VLOOKUP(E48,'99_データベース'!$F$3:$H$66,3,FALSE),IF(C48='99_データベース'!$B$4,'99_データベース'!$C$4,IF(C48='99_データベース'!$B$5,'99_データベース'!$C$5,IF(C48='99_データベース'!$B$6,'99_データベース'!$C$6,IF(C48='99_データベース'!$B$7,'99_データベース'!$C$7,IF(C48='99_データベース'!$B$8,'99_データベース'!$C$8,"")))))),"")</f>
        <v/>
      </c>
      <c r="H48" s="11"/>
      <c r="I48" s="11"/>
      <c r="J48" s="12" t="str">
        <f>IFERROR(IF(C48='99_データベース'!$B$3,VLOOKUP(H48,'99_データベース'!$J$3:$L$86,3,FALSE),IF(C48='99_データベース'!$B$4,'99_データベース'!$C$4,IF(C48='99_データベース'!$B$5,'99_データベース'!$C$5,IF(C48='99_データベース'!$B$6,'99_データベース'!$C$6,IF(C48='99_データベース'!$B$7,'99_データベース'!$C$7,IF(C48='99_データベース'!$B$8,'99_データベース'!$C$8,"")))))),"")</f>
        <v/>
      </c>
      <c r="K48" s="13" t="str">
        <f t="shared" si="4"/>
        <v/>
      </c>
      <c r="L48" s="14" t="str">
        <f>IFERROR(VLOOKUP(C48,'99_データベース'!$B$3:$D$8,3,FALSE),"")</f>
        <v/>
      </c>
      <c r="M48" s="13" t="str" cm="1">
        <f t="array" ref="M48">IF(IFERROR(SUM(IF(ISERROR(N48:O48),"",N48:O48)),"")=0,"",IFERROR(SUM(IF(ISERROR(N48:O48),"",N48:O48)),""))</f>
        <v/>
      </c>
      <c r="N48" s="13" t="str">
        <f t="shared" si="1"/>
        <v/>
      </c>
      <c r="O48" s="13" t="str">
        <f t="shared" si="2"/>
        <v/>
      </c>
    </row>
    <row r="49" spans="2:15" ht="25" customHeight="1" thickBot="1">
      <c r="B49" s="3">
        <v>26</v>
      </c>
      <c r="C49" s="9"/>
      <c r="D49" s="75"/>
      <c r="E49" s="41"/>
      <c r="F49" s="41"/>
      <c r="G49" s="22" t="str">
        <f>IFERROR(IF(C49='99_データベース'!$B$3,VLOOKUP(E49,'99_データベース'!$F$3:$H$66,3,FALSE),IF(C49='99_データベース'!$B$4,'99_データベース'!$C$4,IF(C49='99_データベース'!$B$5,'99_データベース'!$C$5,IF(C49='99_データベース'!$B$6,'99_データベース'!$C$6,IF(C49='99_データベース'!$B$7,'99_データベース'!$C$7,IF(C49='99_データベース'!$B$8,'99_データベース'!$C$8,"")))))),"")</f>
        <v/>
      </c>
      <c r="H49" s="41"/>
      <c r="I49" s="41"/>
      <c r="J49" s="12" t="str">
        <f>IFERROR(IF(C49='99_データベース'!$B$3,VLOOKUP(H49,'99_データベース'!$J$3:$L$86,3,FALSE),IF(C49='99_データベース'!$B$4,'99_データベース'!$C$4,IF(C49='99_データベース'!$B$5,'99_データベース'!$C$5,IF(C49='99_データベース'!$B$6,'99_データベース'!$C$6,IF(C49='99_データベース'!$B$7,'99_データベース'!$C$7,IF(C49='99_データベース'!$B$8,'99_データベース'!$C$8,"")))))),"")</f>
        <v/>
      </c>
      <c r="K49" s="13" t="str">
        <f t="shared" si="4"/>
        <v/>
      </c>
      <c r="L49" s="14" t="str">
        <f>IFERROR(VLOOKUP(C49,'99_データベース'!$B$3:$D$8,3,FALSE),"")</f>
        <v/>
      </c>
      <c r="M49" s="13" t="str" cm="1">
        <f t="array" ref="M49">IF(IFERROR(SUM(IF(ISERROR(N49:O49),"",N49:O49)),"")=0,"",IFERROR(SUM(IF(ISERROR(N49:O49),"",N49:O49)),""))</f>
        <v/>
      </c>
      <c r="N49" s="13" t="str">
        <f t="shared" si="1"/>
        <v/>
      </c>
      <c r="O49" s="13" t="str">
        <f t="shared" si="2"/>
        <v/>
      </c>
    </row>
    <row r="50" spans="2:15" ht="25" customHeight="1">
      <c r="B50" s="2">
        <v>27</v>
      </c>
      <c r="C50" s="9" t="s">
        <v>28</v>
      </c>
      <c r="D50" s="76" t="s">
        <v>30</v>
      </c>
      <c r="E50" s="77" t="s">
        <v>27</v>
      </c>
      <c r="F50" s="78">
        <v>5</v>
      </c>
      <c r="G50" s="79">
        <f>IFERROR(IF(C50='99_データベース'!$B$3,VLOOKUP(E50,'99_データベース'!$F$3:$H$66,3,FALSE),IF(C50='99_データベース'!$B$4,'99_データベース'!$C$4,IF(C50='99_データベース'!$B$5,'99_データベース'!$C$5,IF(C50='99_データベース'!$B$6,'99_データベース'!$C$6,IF(C50='99_データベース'!$B$7,'99_データベース'!$C$7,IF(C50='99_データベース'!$B$8,'99_データベース'!$C$8,"")))))),"")</f>
        <v>0.54200000000000004</v>
      </c>
      <c r="H50" s="78" t="s">
        <v>31</v>
      </c>
      <c r="I50" s="80">
        <v>5</v>
      </c>
      <c r="J50" s="12">
        <f>IFERROR(IF(C50='99_データベース'!$B$3,VLOOKUP(H50,'99_データベース'!$J$3:$L$86,3,FALSE),IF(C50='99_データベース'!$B$4,'99_データベース'!$C$4,IF(C50='99_データベース'!$B$5,'99_データベース'!$C$5,IF(C50='99_データベース'!$B$6,'99_データベース'!$C$6,IF(C50='99_データベース'!$B$7,'99_データベース'!$C$7,IF(C50='99_データベース'!$B$8,'99_データベース'!$C$8,"")))))),"")</f>
        <v>0.54200000000000004</v>
      </c>
      <c r="K50" s="13">
        <f t="shared" si="4"/>
        <v>10</v>
      </c>
      <c r="L50" s="14">
        <f>IFERROR(VLOOKUP(C50,'99_データベース'!$B$3:$D$8,3,FALSE),"")</f>
        <v>0.49299999999999999</v>
      </c>
      <c r="M50" s="13" cm="1">
        <f t="array" ref="M50">IF(IFERROR(SUM(IF(ISERROR(N50:O50),"",N50:O50)),"")=0,"",IFERROR(SUM(IF(ISERROR(N50:O50),"",N50:O50)),""))</f>
        <v>9.8000000000000007</v>
      </c>
      <c r="N50" s="13">
        <f t="shared" si="1"/>
        <v>4.9000000000000004</v>
      </c>
      <c r="O50" s="13">
        <f t="shared" si="2"/>
        <v>4.9000000000000004</v>
      </c>
    </row>
    <row r="51" spans="2:15" ht="25" customHeight="1" thickBot="1">
      <c r="B51" s="2">
        <v>28</v>
      </c>
      <c r="C51" s="9" t="s">
        <v>43</v>
      </c>
      <c r="D51" s="81" t="s">
        <v>33</v>
      </c>
      <c r="E51" s="82" t="s">
        <v>31</v>
      </c>
      <c r="F51" s="83">
        <v>3.5</v>
      </c>
      <c r="G51" s="84">
        <f>IFERROR(IF(C51='99_データベース'!$B$3,VLOOKUP(E51,'99_データベース'!$F$3:$H$66,3,FALSE),IF(C51='99_データベース'!$B$4,'99_データベース'!$C$4,IF(C51='99_データベース'!$B$5,'99_データベース'!$C$5,IF(C51='99_データベース'!$B$6,'99_データベース'!$C$6,IF(C51='99_データベース'!$B$7,'99_データベース'!$C$7,IF(C51='99_データベース'!$B$8,'99_データベース'!$C$8,"")))))),"")</f>
        <v>0.59599999999999997</v>
      </c>
      <c r="H51" s="83" t="s">
        <v>31</v>
      </c>
      <c r="I51" s="85">
        <v>2.5</v>
      </c>
      <c r="J51" s="12">
        <f>IFERROR(IF(C51='99_データベース'!$B$3,VLOOKUP(H51,'99_データベース'!$J$3:$L$86,3,FALSE),IF(C51='99_データベース'!$B$4,'99_データベース'!$C$4,IF(C51='99_データベース'!$B$5,'99_データベース'!$C$5,IF(C51='99_データベース'!$B$6,'99_データベース'!$C$6,IF(C51='99_データベース'!$B$7,'99_データベース'!$C$7,IF(C51='99_データベース'!$B$8,'99_データベース'!$C$8,"")))))),"")</f>
        <v>0.59599999999999997</v>
      </c>
      <c r="K51" s="13">
        <f t="shared" si="4"/>
        <v>6</v>
      </c>
      <c r="L51" s="14">
        <f>IFERROR(VLOOKUP(C51,'99_データベース'!$B$3:$D$8,3,FALSE),"")</f>
        <v>0.45100000000000001</v>
      </c>
      <c r="M51" s="13" cm="1">
        <f t="array" ref="M51">IF(IFERROR(SUM(IF(ISERROR(N51:O51),"",N51:O51)),"")=0,"",IFERROR(SUM(IF(ISERROR(N51:O51),"",N51:O51)),""))</f>
        <v>5.9</v>
      </c>
      <c r="N51" s="13">
        <f t="shared" si="1"/>
        <v>3.4</v>
      </c>
      <c r="O51" s="13">
        <f t="shared" si="2"/>
        <v>2.5</v>
      </c>
    </row>
    <row r="52" spans="2:15" ht="25" customHeight="1">
      <c r="B52" s="2">
        <v>29</v>
      </c>
      <c r="C52" s="9"/>
      <c r="D52" s="73"/>
      <c r="E52" s="47"/>
      <c r="F52" s="47"/>
      <c r="G52" s="48" t="str">
        <f>IFERROR(IF(C52='99_データベース'!$B$3,VLOOKUP(E52,'99_データベース'!$F$3:$H$66,3,FALSE),IF(C52='99_データベース'!$B$4,'99_データベース'!$C$4,IF(C52='99_データベース'!$B$5,'99_データベース'!$C$5,IF(C52='99_データベース'!$B$6,'99_データベース'!$C$6,IF(C52='99_データベース'!$B$7,'99_データベース'!$C$7,IF(C52='99_データベース'!$B$8,'99_データベース'!$C$8,"")))))),"")</f>
        <v/>
      </c>
      <c r="H52" s="47"/>
      <c r="I52" s="47"/>
      <c r="J52" s="12" t="str">
        <f>IFERROR(IF(C52='99_データベース'!$B$3,VLOOKUP(H52,'99_データベース'!$J$3:$L$86,3,FALSE),IF(C52='99_データベース'!$B$4,'99_データベース'!$C$4,IF(C52='99_データベース'!$B$5,'99_データベース'!$C$5,IF(C52='99_データベース'!$B$6,'99_データベース'!$C$6,IF(C52='99_データベース'!$B$7,'99_データベース'!$C$7,IF(C52='99_データベース'!$B$8,'99_データベース'!$C$8,"")))))),"")</f>
        <v/>
      </c>
      <c r="K52" s="13" t="str">
        <f t="shared" si="4"/>
        <v/>
      </c>
      <c r="L52" s="14" t="str">
        <f>IFERROR(VLOOKUP(C52,'99_データベース'!$B$3:$D$8,3,FALSE),"")</f>
        <v/>
      </c>
      <c r="M52" s="13" t="str" cm="1">
        <f t="array" ref="M52">IF(IFERROR(SUM(IF(ISERROR(N52:O52),"",N52:O52)),"")=0,"",IFERROR(SUM(IF(ISERROR(N52:O52),"",N52:O52)),""))</f>
        <v/>
      </c>
      <c r="N52" s="13" t="str">
        <f t="shared" si="1"/>
        <v/>
      </c>
      <c r="O52" s="13" t="str">
        <f t="shared" si="2"/>
        <v/>
      </c>
    </row>
    <row r="53" spans="2:15" ht="25" customHeight="1">
      <c r="B53" s="2">
        <v>30</v>
      </c>
      <c r="C53" s="9"/>
      <c r="D53" s="15"/>
      <c r="E53" s="11"/>
      <c r="F53" s="11"/>
      <c r="G53" s="12" t="str">
        <f>IFERROR(IF(C53='99_データベース'!$B$3,VLOOKUP(E53,'99_データベース'!$F$3:$H$66,3,FALSE),IF(C53='99_データベース'!$B$4,'99_データベース'!$C$4,IF(C53='99_データベース'!$B$5,'99_データベース'!$C$5,IF(C53='99_データベース'!$B$6,'99_データベース'!$C$6,IF(C53='99_データベース'!$B$7,'99_データベース'!$C$7,IF(C53='99_データベース'!$B$8,'99_データベース'!$C$8,"")))))),"")</f>
        <v/>
      </c>
      <c r="H53" s="11"/>
      <c r="I53" s="11"/>
      <c r="J53" s="12" t="str">
        <f>IFERROR(IF(C53='99_データベース'!$B$3,VLOOKUP(H53,'99_データベース'!$J$3:$L$86,3,FALSE),IF(C53='99_データベース'!$B$4,'99_データベース'!$C$4,IF(C53='99_データベース'!$B$5,'99_データベース'!$C$5,IF(C53='99_データベース'!$B$6,'99_データベース'!$C$6,IF(C53='99_データベース'!$B$7,'99_データベース'!$C$7,IF(C53='99_データベース'!$B$8,'99_データベース'!$C$8,"")))))),"")</f>
        <v/>
      </c>
      <c r="K53" s="13" t="str">
        <f t="shared" si="4"/>
        <v/>
      </c>
      <c r="L53" s="14" t="str">
        <f>IFERROR(VLOOKUP(C53,'99_データベース'!$B$3:$D$8,3,FALSE),"")</f>
        <v/>
      </c>
      <c r="M53" s="13" t="str" cm="1">
        <f t="array" ref="M53">IF(IFERROR(SUM(IF(ISERROR(N53:O53),"",N53:O53)),"")=0,"",IFERROR(SUM(IF(ISERROR(N53:O53),"",N53:O53)),""))</f>
        <v/>
      </c>
      <c r="N53" s="13" t="str">
        <f t="shared" si="1"/>
        <v/>
      </c>
      <c r="O53" s="13" t="str">
        <f t="shared" si="2"/>
        <v/>
      </c>
    </row>
    <row r="54" spans="2:15" ht="25" customHeight="1">
      <c r="B54" s="2">
        <v>31</v>
      </c>
      <c r="C54" s="9"/>
      <c r="D54" s="15"/>
      <c r="E54" s="11"/>
      <c r="F54" s="11"/>
      <c r="G54" s="12" t="str">
        <f>IFERROR(IF(C54='99_データベース'!$B$3,VLOOKUP(E54,'99_データベース'!$F$3:$H$66,3,FALSE),IF(C54='99_データベース'!$B$4,'99_データベース'!$C$4,IF(C54='99_データベース'!$B$5,'99_データベース'!$C$5,IF(C54='99_データベース'!$B$6,'99_データベース'!$C$6,IF(C54='99_データベース'!$B$7,'99_データベース'!$C$7,IF(C54='99_データベース'!$B$8,'99_データベース'!$C$8,"")))))),"")</f>
        <v/>
      </c>
      <c r="H54" s="11"/>
      <c r="I54" s="11"/>
      <c r="J54" s="12" t="str">
        <f>IFERROR(IF(C54='99_データベース'!$B$3,VLOOKUP(H54,'99_データベース'!$J$3:$L$86,3,FALSE),IF(C54='99_データベース'!$B$4,'99_データベース'!$C$4,IF(C54='99_データベース'!$B$5,'99_データベース'!$C$5,IF(C54='99_データベース'!$B$6,'99_データベース'!$C$6,IF(C54='99_データベース'!$B$7,'99_データベース'!$C$7,IF(C54='99_データベース'!$B$8,'99_データベース'!$C$8,"")))))),"")</f>
        <v/>
      </c>
      <c r="K54" s="13" t="str">
        <f t="shared" si="4"/>
        <v/>
      </c>
      <c r="L54" s="14" t="str">
        <f>IFERROR(VLOOKUP(C54,'99_データベース'!$B$3:$D$8,3,FALSE),"")</f>
        <v/>
      </c>
      <c r="M54" s="13" t="str" cm="1">
        <f t="array" ref="M54">IF(IFERROR(SUM(IF(ISERROR(N54:O54),"",N54:O54)),"")=0,"",IFERROR(SUM(IF(ISERROR(N54:O54),"",N54:O54)),""))</f>
        <v/>
      </c>
      <c r="N54" s="13" t="str">
        <f t="shared" si="1"/>
        <v/>
      </c>
      <c r="O54" s="13" t="str">
        <f t="shared" si="2"/>
        <v/>
      </c>
    </row>
    <row r="55" spans="2:15" ht="25" customHeight="1" thickBot="1">
      <c r="B55" s="2">
        <v>32</v>
      </c>
      <c r="C55" s="9"/>
      <c r="D55" s="15"/>
      <c r="E55" s="11"/>
      <c r="F55" s="11"/>
      <c r="G55" s="12" t="str">
        <f>IFERROR(IF(C55='99_データベース'!$B$3,VLOOKUP(E55,'99_データベース'!$F$3:$H$66,3,FALSE),IF(C55='99_データベース'!$B$4,'99_データベース'!$C$4,IF(C55='99_データベース'!$B$5,'99_データベース'!$C$5,IF(C55='99_データベース'!$B$6,'99_データベース'!$C$6,IF(C55='99_データベース'!$B$7,'99_データベース'!$C$7,IF(C55='99_データベース'!$B$8,'99_データベース'!$C$8,"")))))),"")</f>
        <v/>
      </c>
      <c r="H55" s="41"/>
      <c r="I55" s="41"/>
      <c r="J55" s="22" t="str">
        <f>IFERROR(IF(C55='99_データベース'!$B$3,VLOOKUP(H55,'99_データベース'!$J$3:$L$86,3,FALSE),IF(C55='99_データベース'!$B$4,'99_データベース'!$C$4,IF(C55='99_データベース'!$B$5,'99_データベース'!$C$5,IF(C55='99_データベース'!$B$6,'99_データベース'!$C$6,IF(C55='99_データベース'!$B$7,'99_データベース'!$C$7,IF(C55='99_データベース'!$B$8,'99_データベース'!$C$8,"")))))),"")</f>
        <v/>
      </c>
      <c r="K55" s="13" t="str">
        <f t="shared" si="4"/>
        <v/>
      </c>
      <c r="L55" s="14" t="str">
        <f>IFERROR(VLOOKUP(C55,'99_データベース'!$B$3:$D$8,3,FALSE),"")</f>
        <v/>
      </c>
      <c r="M55" s="13" t="str" cm="1">
        <f t="array" ref="M55">IF(IFERROR(SUM(IF(ISERROR(N55:O55),"",N55:O55)),"")=0,"",IFERROR(SUM(IF(ISERROR(N55:O55),"",N55:O55)),""))</f>
        <v/>
      </c>
      <c r="N55" s="13" t="str">
        <f t="shared" si="1"/>
        <v/>
      </c>
      <c r="O55" s="13" t="str">
        <f t="shared" si="2"/>
        <v/>
      </c>
    </row>
    <row r="56" spans="2:15" ht="25" customHeight="1" thickBot="1">
      <c r="B56" s="2">
        <v>33</v>
      </c>
      <c r="C56" s="9" t="s">
        <v>43</v>
      </c>
      <c r="D56" s="15" t="s">
        <v>201</v>
      </c>
      <c r="E56" s="11"/>
      <c r="F56" s="11"/>
      <c r="G56" s="111">
        <f>IFERROR(IF(C56='99_データベース'!$B$3,VLOOKUP(E56,'99_データベース'!$F$3:$H$66,3,FALSE),IF(C56='99_データベース'!$B$4,'99_データベース'!$C$4,IF(C56='99_データベース'!$B$5,'99_データベース'!$C$5,IF(C56='99_データベース'!$B$6,'99_データベース'!$C$6,IF(C56='99_データベース'!$B$7,'99_データベース'!$C$7,IF(C56='99_データベース'!$B$8,'99_データベース'!$C$8,"")))))),"")</f>
        <v>0.59599999999999997</v>
      </c>
      <c r="H56" s="43" t="s">
        <v>31</v>
      </c>
      <c r="I56" s="44">
        <v>5</v>
      </c>
      <c r="J56" s="45">
        <f>IFERROR(IF(C56='99_データベース'!$B$3,VLOOKUP(H56,'99_データベース'!$J$3:$L$86,3,FALSE),IF(C56='99_データベース'!$B$4,'99_データベース'!$C$4,IF(C56='99_データベース'!$B$5,'99_データベース'!$C$5,IF(C56='99_データベース'!$B$6,'99_データベース'!$C$6,IF(C56='99_データベース'!$B$7,'99_データベース'!$C$7,IF(C56='99_データベース'!$B$8,'99_データベース'!$C$8,"")))))),"")</f>
        <v>0.59599999999999997</v>
      </c>
      <c r="K56" s="50">
        <f t="shared" si="4"/>
        <v>5</v>
      </c>
      <c r="L56" s="14">
        <f>IFERROR(VLOOKUP(C56,'99_データベース'!$B$3:$D$8,3,FALSE),"")</f>
        <v>0.45100000000000001</v>
      </c>
      <c r="M56" s="13" cm="1">
        <f t="array" ref="M56">IF(IFERROR(SUM(IF(ISERROR(N56:O56),"",N56:O56)),"")=0,"",IFERROR(SUM(IF(ISERROR(N56:O56),"",N56:O56)),""))</f>
        <v>4.9000000000000004</v>
      </c>
      <c r="N56" s="13" t="str">
        <f t="shared" si="1"/>
        <v/>
      </c>
      <c r="O56" s="13">
        <f t="shared" si="2"/>
        <v>4.9000000000000004</v>
      </c>
    </row>
    <row r="57" spans="2:15" ht="25" customHeight="1">
      <c r="B57" s="2">
        <v>34</v>
      </c>
      <c r="C57" s="9"/>
      <c r="D57" s="15"/>
      <c r="E57" s="11"/>
      <c r="F57" s="11"/>
      <c r="G57" s="12" t="str">
        <f>IFERROR(IF(C57='99_データベース'!$B$3,VLOOKUP(E57,'99_データベース'!$F$3:$H$66,3,FALSE),IF(C57='99_データベース'!$B$4,'99_データベース'!$C$4,IF(C57='99_データベース'!$B$5,'99_データベース'!$C$5,IF(C57='99_データベース'!$B$6,'99_データベース'!$C$6,IF(C57='99_データベース'!$B$7,'99_データベース'!$C$7,IF(C57='99_データベース'!$B$8,'99_データベース'!$C$8,"")))))),"")</f>
        <v/>
      </c>
      <c r="H57" s="47"/>
      <c r="I57" s="47"/>
      <c r="J57" s="48" t="str">
        <f>IFERROR(IF(C57='99_データベース'!$B$3,VLOOKUP(H57,'99_データベース'!$J$3:$L$86,3,FALSE),IF(C57='99_データベース'!$B$4,'99_データベース'!$C$4,IF(C57='99_データベース'!$B$5,'99_データベース'!$C$5,IF(C57='99_データベース'!$B$6,'99_データベース'!$C$6,IF(C57='99_データベース'!$B$7,'99_データベース'!$C$7,IF(C57='99_データベース'!$B$8,'99_データベース'!$C$8,"")))))),"")</f>
        <v/>
      </c>
      <c r="K57" s="13" t="str">
        <f t="shared" si="4"/>
        <v/>
      </c>
      <c r="L57" s="14" t="str">
        <f>IFERROR(VLOOKUP(C57,'99_データベース'!$B$3:$D$8,3,FALSE),"")</f>
        <v/>
      </c>
      <c r="M57" s="13" t="str" cm="1">
        <f t="array" ref="M57">IF(IFERROR(SUM(IF(ISERROR(N57:O57),"",N57:O57)),"")=0,"",IFERROR(SUM(IF(ISERROR(N57:O57),"",N57:O57)),""))</f>
        <v/>
      </c>
      <c r="N57" s="13" t="str">
        <f t="shared" si="1"/>
        <v/>
      </c>
      <c r="O57" s="13" t="str">
        <f t="shared" si="2"/>
        <v/>
      </c>
    </row>
    <row r="58" spans="2:15" ht="25" customHeight="1">
      <c r="B58" s="2">
        <v>35</v>
      </c>
      <c r="C58" s="9"/>
      <c r="D58" s="15"/>
      <c r="E58" s="11"/>
      <c r="F58" s="11"/>
      <c r="G58" s="12" t="str">
        <f>IFERROR(IF(C58='99_データベース'!$B$3,VLOOKUP(E58,'99_データベース'!$F$3:$H$66,3,FALSE),IF(C58='99_データベース'!$B$4,'99_データベース'!$C$4,IF(C58='99_データベース'!$B$5,'99_データベース'!$C$5,IF(C58='99_データベース'!$B$6,'99_データベース'!$C$6,IF(C58='99_データベース'!$B$7,'99_データベース'!$C$7,IF(C58='99_データベース'!$B$8,'99_データベース'!$C$8,"")))))),"")</f>
        <v/>
      </c>
      <c r="H58" s="11"/>
      <c r="I58" s="11"/>
      <c r="J58" s="12" t="str">
        <f>IFERROR(IF(C58='99_データベース'!$B$3,VLOOKUP(H58,'99_データベース'!$J$3:$L$86,3,FALSE),IF(C58='99_データベース'!$B$4,'99_データベース'!$C$4,IF(C58='99_データベース'!$B$5,'99_データベース'!$C$5,IF(C58='99_データベース'!$B$6,'99_データベース'!$C$6,IF(C58='99_データベース'!$B$7,'99_データベース'!$C$7,IF(C58='99_データベース'!$B$8,'99_データベース'!$C$8,"")))))),"")</f>
        <v/>
      </c>
      <c r="K58" s="13" t="str">
        <f t="shared" si="4"/>
        <v/>
      </c>
      <c r="L58" s="14" t="str">
        <f>IFERROR(VLOOKUP(C58,'99_データベース'!$B$3:$D$8,3,FALSE),"")</f>
        <v/>
      </c>
      <c r="M58" s="13" t="str" cm="1">
        <f t="array" ref="M58">IF(IFERROR(SUM(IF(ISERROR(N58:O58),"",N58:O58)),"")=0,"",IFERROR(SUM(IF(ISERROR(N58:O58),"",N58:O58)),""))</f>
        <v/>
      </c>
      <c r="N58" s="13" t="str">
        <f t="shared" si="1"/>
        <v/>
      </c>
      <c r="O58" s="13" t="str">
        <f t="shared" si="2"/>
        <v/>
      </c>
    </row>
    <row r="59" spans="2:15" ht="25" customHeight="1">
      <c r="B59" s="2">
        <v>36</v>
      </c>
      <c r="C59" s="9"/>
      <c r="D59" s="15"/>
      <c r="E59" s="11"/>
      <c r="F59" s="11"/>
      <c r="G59" s="12" t="str">
        <f>IFERROR(IF(C59='99_データベース'!$B$3,VLOOKUP(E59,'99_データベース'!$F$3:$H$66,3,FALSE),IF(C59='99_データベース'!$B$4,'99_データベース'!$C$4,IF(C59='99_データベース'!$B$5,'99_データベース'!$C$5,IF(C59='99_データベース'!$B$6,'99_データベース'!$C$6,IF(C59='99_データベース'!$B$7,'99_データベース'!$C$7,IF(C59='99_データベース'!$B$8,'99_データベース'!$C$8,"")))))),"")</f>
        <v/>
      </c>
      <c r="H59" s="11"/>
      <c r="I59" s="11"/>
      <c r="J59" s="12" t="str">
        <f>IFERROR(IF(C59='99_データベース'!$B$3,VLOOKUP(H59,'99_データベース'!$J$3:$L$86,3,FALSE),IF(C59='99_データベース'!$B$4,'99_データベース'!$C$4,IF(C59='99_データベース'!$B$5,'99_データベース'!$C$5,IF(C59='99_データベース'!$B$6,'99_データベース'!$C$6,IF(C59='99_データベース'!$B$7,'99_データベース'!$C$7,IF(C59='99_データベース'!$B$8,'99_データベース'!$C$8,"")))))),"")</f>
        <v/>
      </c>
      <c r="K59" s="13" t="str">
        <f>IF(F59+I59=0,"",F59+I59)</f>
        <v/>
      </c>
      <c r="L59" s="14" t="str">
        <f>IFERROR(VLOOKUP(C59,'99_データベース'!$B$3:$D$8,3,FALSE),"")</f>
        <v/>
      </c>
      <c r="M59" s="13" t="str" cm="1">
        <f t="array" ref="M59">IF(IFERROR(SUM(IF(ISERROR(N59:O59),"",N59:O59)),"")=0,"",IFERROR(SUM(IF(ISERROR(N59:O59),"",N59:O59)),""))</f>
        <v/>
      </c>
      <c r="N59" s="13" t="str">
        <f>IF(IFERROR(ROUND(F59*G59*L59*44/12,1),"")=0,"",IFERROR(ROUND(F59*G59*L59*44/12,1),""))</f>
        <v/>
      </c>
      <c r="O59" s="13" t="str">
        <f>IF(IFERROR(ROUND(I59*J59*L59*44/12,1),"")=0,"",IFERROR(ROUND(I59*J59*L59*44/12,1),""))</f>
        <v/>
      </c>
    </row>
    <row r="60" spans="2:15" ht="25" customHeight="1">
      <c r="B60" s="2">
        <v>37</v>
      </c>
      <c r="C60" s="16"/>
      <c r="D60" s="15"/>
      <c r="E60" s="11"/>
      <c r="F60" s="11"/>
      <c r="G60" s="12" t="str">
        <f>IFERROR(IF(C60='99_データベース'!$B$3,VLOOKUP(E60,'99_データベース'!$F$3:$H$66,3,FALSE),IF(C60='99_データベース'!$B$4,'99_データベース'!$C$4,IF(C60='99_データベース'!$B$5,'99_データベース'!$C$5,IF(C60='99_データベース'!$B$6,'99_データベース'!$C$6,IF(C60='99_データベース'!$B$7,'99_データベース'!$C$7,IF(C60='99_データベース'!$B$8,'99_データベース'!$C$8,"")))))),"")</f>
        <v/>
      </c>
      <c r="H60" s="11"/>
      <c r="I60" s="11"/>
      <c r="J60" s="12" t="str">
        <f>IFERROR(IF(C60='99_データベース'!$B$3,VLOOKUP(H60,'99_データベース'!$J$3:$L$86,3,FALSE),IF(C60='99_データベース'!$B$4,'99_データベース'!$C$4,IF(C60='99_データベース'!$B$5,'99_データベース'!$C$5,IF(C60='99_データベース'!$B$6,'99_データベース'!$C$6,IF(C60='99_データベース'!$B$7,'99_データベース'!$C$7,IF(C60='99_データベース'!$B$8,'99_データベース'!$C$8,"")))))),"")</f>
        <v/>
      </c>
      <c r="K60" s="13" t="str">
        <f t="shared" si="4"/>
        <v/>
      </c>
      <c r="L60" s="14" t="str">
        <f>IFERROR(VLOOKUP(C60,'99_データベース'!$B$3:$D$8,3,FALSE),"")</f>
        <v/>
      </c>
      <c r="M60" s="13" t="str" cm="1">
        <f t="array" ref="M60">IF(IFERROR(SUM(IF(ISERROR(N60:O60),"",N60:O60)),"")=0,"",IFERROR(SUM(IF(ISERROR(N60:O60),"",N60:O60)),""))</f>
        <v/>
      </c>
      <c r="N60" s="13" t="str">
        <f t="shared" si="1"/>
        <v/>
      </c>
      <c r="O60" s="13" t="str">
        <f t="shared" si="2"/>
        <v/>
      </c>
    </row>
    <row r="61" spans="2:15" ht="25" customHeight="1">
      <c r="B61" s="2">
        <v>38</v>
      </c>
      <c r="C61" s="16"/>
      <c r="D61" s="15"/>
      <c r="E61" s="11"/>
      <c r="F61" s="11"/>
      <c r="G61" s="12" t="str">
        <f>IFERROR(IF(C61='99_データベース'!$B$3,VLOOKUP(E61,'99_データベース'!$F$3:$H$66,3,FALSE),IF(C61='99_データベース'!$B$4,'99_データベース'!$C$4,IF(C61='99_データベース'!$B$5,'99_データベース'!$C$5,IF(C61='99_データベース'!$B$6,'99_データベース'!$C$6,IF(C61='99_データベース'!$B$7,'99_データベース'!$C$7,IF(C61='99_データベース'!$B$8,'99_データベース'!$C$8,"")))))),"")</f>
        <v/>
      </c>
      <c r="H61" s="11"/>
      <c r="I61" s="11"/>
      <c r="J61" s="12" t="str">
        <f>IFERROR(IF(C61='99_データベース'!$B$3,VLOOKUP(H61,'99_データベース'!$J$3:$L$86,3,FALSE),IF(C61='99_データベース'!$B$4,'99_データベース'!$C$4,IF(C61='99_データベース'!$B$5,'99_データベース'!$C$5,IF(C61='99_データベース'!$B$6,'99_データベース'!$C$6,IF(C61='99_データベース'!$B$7,'99_データベース'!$C$7,IF(C61='99_データベース'!$B$8,'99_データベース'!$C$8,"")))))),"")</f>
        <v/>
      </c>
      <c r="K61" s="13" t="str">
        <f t="shared" si="4"/>
        <v/>
      </c>
      <c r="L61" s="14" t="str">
        <f>IFERROR(VLOOKUP(C61,'99_データベース'!$B$3:$D$8,3,FALSE),"")</f>
        <v/>
      </c>
      <c r="M61" s="13" t="str" cm="1">
        <f t="array" ref="M61">IF(IFERROR(SUM(IF(ISERROR(N61:O61),"",N61:O61)),"")=0,"",IFERROR(SUM(IF(ISERROR(N61:O61),"",N61:O61)),""))</f>
        <v/>
      </c>
      <c r="N61" s="13" t="str">
        <f t="shared" si="1"/>
        <v/>
      </c>
      <c r="O61" s="13" t="str">
        <f t="shared" si="2"/>
        <v/>
      </c>
    </row>
    <row r="62" spans="2:15" ht="25" customHeight="1">
      <c r="B62" s="2">
        <v>39</v>
      </c>
      <c r="C62" s="16"/>
      <c r="D62" s="15"/>
      <c r="E62" s="11"/>
      <c r="F62" s="11"/>
      <c r="G62" s="12" t="str">
        <f>IFERROR(IF(C62='99_データベース'!$B$3,VLOOKUP(E62,'99_データベース'!$F$3:$H$66,3,FALSE),IF(C62='99_データベース'!$B$4,'99_データベース'!$C$4,IF(C62='99_データベース'!$B$5,'99_データベース'!$C$5,IF(C62='99_データベース'!$B$6,'99_データベース'!$C$6,IF(C62='99_データベース'!$B$7,'99_データベース'!$C$7,IF(C62='99_データベース'!$B$8,'99_データベース'!$C$8,"")))))),"")</f>
        <v/>
      </c>
      <c r="H62" s="11"/>
      <c r="I62" s="11"/>
      <c r="J62" s="12" t="str">
        <f>IFERROR(IF(C62='99_データベース'!$B$3,VLOOKUP(H62,'99_データベース'!$J$3:$L$86,3,FALSE),IF(C62='99_データベース'!$B$4,'99_データベース'!$C$4,IF(C62='99_データベース'!$B$5,'99_データベース'!$C$5,IF(C62='99_データベース'!$B$6,'99_データベース'!$C$6,IF(C62='99_データベース'!$B$7,'99_データベース'!$C$7,IF(C62='99_データベース'!$B$8,'99_データベース'!$C$8,"")))))),"")</f>
        <v/>
      </c>
      <c r="K62" s="13" t="str">
        <f t="shared" si="4"/>
        <v/>
      </c>
      <c r="L62" s="14" t="str">
        <f>IFERROR(VLOOKUP(C62,'99_データベース'!$B$3:$D$8,3,FALSE),"")</f>
        <v/>
      </c>
      <c r="M62" s="13" t="str" cm="1">
        <f t="array" ref="M62">IF(IFERROR(SUM(IF(ISERROR(N62:O62),"",N62:O62)),"")=0,"",IFERROR(SUM(IF(ISERROR(N62:O62),"",N62:O62)),""))</f>
        <v/>
      </c>
      <c r="N62" s="13" t="str">
        <f t="shared" si="1"/>
        <v/>
      </c>
      <c r="O62" s="13" t="str">
        <f t="shared" si="2"/>
        <v/>
      </c>
    </row>
    <row r="63" spans="2:15" ht="25" customHeight="1" thickBot="1">
      <c r="B63" s="17">
        <v>40</v>
      </c>
      <c r="C63" s="18"/>
      <c r="D63" s="86"/>
      <c r="E63" s="20"/>
      <c r="F63" s="20"/>
      <c r="G63" s="21" t="str">
        <f>IFERROR(IF(C63='99_データベース'!$B$3,VLOOKUP(E63,'99_データベース'!$F$3:$H$66,3,FALSE),IF(C63='99_データベース'!$B$4,'99_データベース'!$C$4,IF(C63='99_データベース'!$B$5,'99_データベース'!$C$5,IF(C63='99_データベース'!$B$6,'99_データベース'!$C$6,IF(C63='99_データベース'!$B$7,'99_データベース'!$C$7,IF(C63='99_データベース'!$B$8,'99_データベース'!$C$8,"")))))),"")</f>
        <v/>
      </c>
      <c r="H63" s="20"/>
      <c r="I63" s="20"/>
      <c r="J63" s="21" t="str">
        <f>IFERROR(IF(C63='99_データベース'!$B$3,VLOOKUP(H63,'99_データベース'!$J$3:$L$86,3,FALSE),IF(C63='99_データベース'!$B$4,'99_データベース'!$C$4,IF(C63='99_データベース'!$B$5,'99_データベース'!$C$5,IF(C63='99_データベース'!$B$6,'99_データベース'!$C$6,IF(C63='99_データベース'!$B$7,'99_データベース'!$C$7,IF(C63='99_データベース'!$B$8,'99_データベース'!$C$8,"")))))),"")</f>
        <v/>
      </c>
      <c r="K63" s="23" t="str">
        <f t="shared" si="4"/>
        <v/>
      </c>
      <c r="L63" s="24" t="str">
        <f>IFERROR(VLOOKUP(C63,'99_データベース'!$B$3:$D$8,3,FALSE),"")</f>
        <v/>
      </c>
      <c r="M63" s="23" t="str" cm="1">
        <f t="array" ref="M63">IF(IFERROR(SUM(IF(ISERROR(N63:O63),"",N63:O63)),"")=0,"",IFERROR(SUM(IF(ISERROR(N63:O63),"",N63:O63)),""))</f>
        <v/>
      </c>
      <c r="N63" s="23" t="str">
        <f t="shared" si="1"/>
        <v/>
      </c>
      <c r="O63" s="23" t="str">
        <f t="shared" si="2"/>
        <v/>
      </c>
    </row>
    <row r="64" spans="2:15" ht="36.75" customHeight="1" thickTop="1" thickBot="1">
      <c r="B64" s="25" t="s">
        <v>13</v>
      </c>
      <c r="C64" s="26"/>
      <c r="D64" s="87"/>
      <c r="E64" s="28"/>
      <c r="F64" s="29">
        <f>SUM(F24:F63)</f>
        <v>108.5</v>
      </c>
      <c r="G64" s="30"/>
      <c r="H64" s="31"/>
      <c r="I64" s="32">
        <f>SUM(I24:I63)</f>
        <v>37.5</v>
      </c>
      <c r="J64" s="28"/>
      <c r="K64" s="29">
        <f>SUM(K24:K63)</f>
        <v>146</v>
      </c>
      <c r="L64" s="28"/>
      <c r="M64" s="34">
        <f>SUM(M24:M63)</f>
        <v>97.500000000000014</v>
      </c>
      <c r="N64" s="35">
        <f>SUM(N24:N63)</f>
        <v>76.400000000000006</v>
      </c>
      <c r="O64" s="36">
        <f>SUM(O24:O63)</f>
        <v>21.1</v>
      </c>
    </row>
  </sheetData>
  <autoFilter ref="B23:P23" xr:uid="{00000000-0009-0000-0000-000002000000}"/>
  <mergeCells count="15">
    <mergeCell ref="N10:O10"/>
    <mergeCell ref="N11:O11"/>
    <mergeCell ref="N12:O12"/>
    <mergeCell ref="B18:L19"/>
    <mergeCell ref="B21:B23"/>
    <mergeCell ref="C21:C23"/>
    <mergeCell ref="E21:K21"/>
    <mergeCell ref="L21:L23"/>
    <mergeCell ref="N21:O21"/>
    <mergeCell ref="E22:G22"/>
    <mergeCell ref="H22:J22"/>
    <mergeCell ref="K22:K23"/>
    <mergeCell ref="N22:N23"/>
    <mergeCell ref="O22:O23"/>
    <mergeCell ref="M21:M23"/>
  </mergeCells>
  <phoneticPr fontId="3"/>
  <pageMargins left="0.7" right="0.7" top="0.75" bottom="0.75" header="0.3" footer="0.3"/>
  <pageSetup paperSize="8" scale="47"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'99_データベース'!$B$3:$B$8</xm:f>
          </x14:formula1>
          <xm:sqref>C24:C63</xm:sqref>
        </x14:dataValidation>
        <x14:dataValidation type="list" allowBlank="1" showInputMessage="1" xr:uid="{00000000-0002-0000-0200-000001000000}">
          <x14:formula1>
            <xm:f>'99_データベース'!$F$4:$F$6</xm:f>
          </x14:formula1>
          <xm:sqref>E24:E63</xm:sqref>
        </x14:dataValidation>
        <x14:dataValidation type="list" allowBlank="1" showInputMessage="1" xr:uid="{00000000-0002-0000-0200-000002000000}">
          <x14:formula1>
            <xm:f>'99_データベース'!$O$11:$O$22</xm:f>
          </x14:formula1>
          <xm:sqref>H24:H63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B3:O66"/>
  <sheetViews>
    <sheetView tabSelected="1" view="pageBreakPreview" zoomScale="40" zoomScaleNormal="55" zoomScaleSheetLayoutView="40" workbookViewId="0">
      <selection activeCell="B20" sqref="B20:L21"/>
    </sheetView>
  </sheetViews>
  <sheetFormatPr defaultColWidth="10.296875" defaultRowHeight="25" customHeight="1"/>
  <cols>
    <col min="1" max="2" width="10.296875" style="1"/>
    <col min="3" max="3" width="35.69921875" style="1" customWidth="1"/>
    <col min="4" max="4" width="37.59765625" style="1" customWidth="1"/>
    <col min="5" max="11" width="23.59765625" style="1" customWidth="1"/>
    <col min="12" max="12" width="29.09765625" style="1" customWidth="1"/>
    <col min="13" max="13" width="21.09765625" style="1" customWidth="1"/>
    <col min="14" max="14" width="30.296875" style="1" customWidth="1"/>
    <col min="15" max="16" width="23.59765625" style="1" customWidth="1"/>
    <col min="17" max="16384" width="10.296875" style="1"/>
  </cols>
  <sheetData>
    <row r="3" spans="2:15" ht="25" customHeight="1">
      <c r="B3" s="115" t="s">
        <v>211</v>
      </c>
    </row>
    <row r="12" spans="2:15" ht="25" customHeight="1">
      <c r="M12" s="2" t="s">
        <v>0</v>
      </c>
      <c r="N12" s="225" t="s">
        <v>284</v>
      </c>
      <c r="O12" s="225"/>
    </row>
    <row r="13" spans="2:15" ht="27.75" customHeight="1">
      <c r="M13" s="117" t="s">
        <v>220</v>
      </c>
      <c r="N13" s="219" t="s">
        <v>281</v>
      </c>
      <c r="O13" s="219"/>
    </row>
    <row r="14" spans="2:15" ht="36.75" customHeight="1">
      <c r="M14" s="117" t="s">
        <v>204</v>
      </c>
      <c r="N14" s="219" t="s">
        <v>283</v>
      </c>
      <c r="O14" s="219"/>
    </row>
    <row r="15" spans="2:15" ht="25" customHeight="1">
      <c r="M15" s="117" t="s">
        <v>205</v>
      </c>
      <c r="N15" s="220" t="s">
        <v>286</v>
      </c>
      <c r="O15" s="16" t="s">
        <v>1</v>
      </c>
    </row>
    <row r="16" spans="2:15" ht="25" customHeight="1">
      <c r="M16" s="117" t="s">
        <v>206</v>
      </c>
      <c r="N16" s="220" t="s">
        <v>285</v>
      </c>
      <c r="O16" s="220"/>
    </row>
    <row r="17" spans="2:15" ht="25" customHeight="1">
      <c r="N17" s="116"/>
    </row>
    <row r="20" spans="2:15" ht="25" customHeight="1">
      <c r="B20" s="226" t="s">
        <v>287</v>
      </c>
      <c r="C20" s="226"/>
      <c r="D20" s="226"/>
      <c r="E20" s="226"/>
      <c r="F20" s="226"/>
      <c r="G20" s="226"/>
      <c r="H20" s="226"/>
      <c r="I20" s="226"/>
      <c r="J20" s="226"/>
      <c r="K20" s="226"/>
      <c r="L20" s="226"/>
    </row>
    <row r="21" spans="2:15" ht="25" customHeight="1">
      <c r="B21" s="226"/>
      <c r="C21" s="226"/>
      <c r="D21" s="226"/>
      <c r="E21" s="226"/>
      <c r="F21" s="226"/>
      <c r="G21" s="226"/>
      <c r="H21" s="226"/>
      <c r="I21" s="226"/>
      <c r="J21" s="226"/>
      <c r="K21" s="226"/>
      <c r="L21" s="226"/>
    </row>
    <row r="23" spans="2:15" ht="25" customHeight="1">
      <c r="B23" s="195" t="s">
        <v>2</v>
      </c>
      <c r="C23" s="198" t="s">
        <v>3</v>
      </c>
      <c r="D23" s="4"/>
      <c r="E23" s="201" t="s">
        <v>4</v>
      </c>
      <c r="F23" s="202"/>
      <c r="G23" s="202"/>
      <c r="H23" s="202"/>
      <c r="I23" s="202"/>
      <c r="J23" s="202"/>
      <c r="K23" s="180"/>
      <c r="L23" s="203" t="s">
        <v>5</v>
      </c>
      <c r="M23" s="192" t="s">
        <v>6</v>
      </c>
      <c r="N23" s="180" t="s">
        <v>7</v>
      </c>
      <c r="O23" s="181"/>
    </row>
    <row r="24" spans="2:15" ht="27" customHeight="1">
      <c r="B24" s="196"/>
      <c r="C24" s="199"/>
      <c r="D24" s="5" t="s">
        <v>8</v>
      </c>
      <c r="E24" s="206" t="s">
        <v>203</v>
      </c>
      <c r="F24" s="207"/>
      <c r="G24" s="208"/>
      <c r="H24" s="185" t="s">
        <v>221</v>
      </c>
      <c r="I24" s="186"/>
      <c r="J24" s="187"/>
      <c r="K24" s="188" t="s">
        <v>9</v>
      </c>
      <c r="L24" s="204"/>
      <c r="M24" s="193"/>
      <c r="N24" s="190" t="s">
        <v>216</v>
      </c>
      <c r="O24" s="190" t="s">
        <v>217</v>
      </c>
    </row>
    <row r="25" spans="2:15" ht="36.75" customHeight="1">
      <c r="B25" s="197"/>
      <c r="C25" s="200"/>
      <c r="D25" s="6"/>
      <c r="E25" s="7" t="s">
        <v>10</v>
      </c>
      <c r="F25" s="7" t="s">
        <v>11</v>
      </c>
      <c r="G25" s="7" t="s">
        <v>12</v>
      </c>
      <c r="H25" s="8" t="s">
        <v>10</v>
      </c>
      <c r="I25" s="8" t="s">
        <v>11</v>
      </c>
      <c r="J25" s="8" t="s">
        <v>12</v>
      </c>
      <c r="K25" s="189"/>
      <c r="L25" s="205"/>
      <c r="M25" s="194"/>
      <c r="N25" s="191"/>
      <c r="O25" s="191"/>
    </row>
    <row r="26" spans="2:15" ht="25" customHeight="1">
      <c r="B26" s="2">
        <v>1</v>
      </c>
      <c r="C26" s="9"/>
      <c r="D26" s="10"/>
      <c r="E26" s="11"/>
      <c r="F26" s="11"/>
      <c r="G26" s="12" t="str">
        <f>IFERROR(IF(C26='99_データベース'!$B$3,VLOOKUP(E26,'99_データベース'!$F$3:$H$66,3,FALSE),IF(C26='99_データベース'!$B$4,'99_データベース'!$C$4,IF(C26='99_データベース'!$B$5,'99_データベース'!$C$5,IF(C26='99_データベース'!$B$6,'99_データベース'!$C$6,IF(C26='99_データベース'!$B$7,'99_データベース'!$C$7,IF(C26='99_データベース'!$B$8,'99_データベース'!$C$8,"")))))),"")</f>
        <v/>
      </c>
      <c r="H26" s="11"/>
      <c r="I26" s="11"/>
      <c r="J26" s="12" t="str">
        <f>IFERROR(IF(C26='99_データベース'!$B$3,VLOOKUP(H26,'99_データベース'!$J$3:$L$88,3,FALSE),IF(C26='99_データベース'!$B$4,'99_データベース'!$C$4,IF(C26='99_データベース'!$B$5,'99_データベース'!$C$5,IF(C26='99_データベース'!$B$6,'99_データベース'!$C$6,IF(C26='99_データベース'!$B$7,'99_データベース'!$C$7,IF(C26='99_データベース'!$B$8,'99_データベース'!$C$8,"")))))),"")</f>
        <v/>
      </c>
      <c r="K26" s="13" t="str">
        <f>IF(F26+I26=0,"",F26+I26)</f>
        <v/>
      </c>
      <c r="L26" s="14" t="str">
        <f>IFERROR(VLOOKUP(C26,'99_データベース'!$B$3:$D$8,3,FALSE),"")</f>
        <v/>
      </c>
      <c r="M26" s="13" t="str" cm="1">
        <f t="array" ref="M26">IF(IFERROR(SUM(IF(ISERROR(N26:O26),"",N26:O26)),"")=0,"",IFERROR(SUM(IF(ISERROR(N26:O26),"",N26:O26)),""))</f>
        <v/>
      </c>
      <c r="N26" s="13" t="str">
        <f>IF(IFERROR(ROUND(F26*G26*L26*44/12,1),"")=0,"",IFERROR(ROUND(F26*G26*L26*44/12,1),""))</f>
        <v/>
      </c>
      <c r="O26" s="13" t="str">
        <f>IF(IFERROR(ROUND(I26*J26*L26*44/12,1),"")=0,"",IFERROR(ROUND(I26*J26*L26*44/12,1),""))</f>
        <v/>
      </c>
    </row>
    <row r="27" spans="2:15" ht="25" customHeight="1">
      <c r="B27" s="2">
        <v>2</v>
      </c>
      <c r="C27" s="9"/>
      <c r="D27" s="10"/>
      <c r="E27" s="11"/>
      <c r="F27" s="11"/>
      <c r="G27" s="12" t="str">
        <f>IFERROR(IF(C27='99_データベース'!$B$3,VLOOKUP(E27,'99_データベース'!$F$3:$H$66,3,FALSE),IF(C27='99_データベース'!$B$4,'99_データベース'!$C$4,IF(C27='99_データベース'!$B$5,'99_データベース'!$C$5,IF(C27='99_データベース'!$B$6,'99_データベース'!$C$6,IF(C27='99_データベース'!$B$7,'99_データベース'!$C$7,IF(C27='99_データベース'!$B$8,'99_データベース'!$C$8,"")))))),"")</f>
        <v/>
      </c>
      <c r="H27" s="11"/>
      <c r="I27" s="11"/>
      <c r="J27" s="12" t="str">
        <f>IFERROR(IF(C27='99_データベース'!$B$3,VLOOKUP(H27,'99_データベース'!$J$3:$L$88,3,FALSE),IF(C27='99_データベース'!$B$4,'99_データベース'!$C$4,IF(C27='99_データベース'!$B$5,'99_データベース'!$C$5,IF(C27='99_データベース'!$B$6,'99_データベース'!$C$6,IF(C27='99_データベース'!$B$7,'99_データベース'!$C$7,IF(C27='99_データベース'!$B$8,'99_データベース'!$C$8,"")))))),"")</f>
        <v/>
      </c>
      <c r="K27" s="13" t="str">
        <f>IF(F27+I27=0,"",F27+I27)</f>
        <v/>
      </c>
      <c r="L27" s="14" t="str">
        <f>IFERROR(VLOOKUP(C27,'99_データベース'!$B$3:$D$8,3,FALSE),"")</f>
        <v/>
      </c>
      <c r="M27" s="13" t="str" cm="1">
        <f t="array" ref="M27">IF(IFERROR(SUM(IF(ISERROR(N27:O27),"",N27:O27)),"")=0,"",IFERROR(SUM(IF(ISERROR(N27:O27),"",N27:O27)),""))</f>
        <v/>
      </c>
      <c r="N27" s="13" t="str">
        <f>IF(IFERROR(ROUND(F27*G27*L27*44/12,1),"")=0,"",IFERROR(ROUND(F27*G27*L27*44/12,1),""))</f>
        <v/>
      </c>
      <c r="O27" s="13" t="str">
        <f>IF(IFERROR(ROUND(I27*J27*L27*44/12,1),"")=0,"",IFERROR(ROUND(I27*J27*L27*44/12,1),""))</f>
        <v/>
      </c>
    </row>
    <row r="28" spans="2:15" ht="25" customHeight="1">
      <c r="B28" s="2">
        <v>3</v>
      </c>
      <c r="C28" s="9"/>
      <c r="D28" s="10"/>
      <c r="E28" s="11"/>
      <c r="F28" s="11"/>
      <c r="G28" s="12" t="str">
        <f>IFERROR(IF(C28='99_データベース'!$B$3,VLOOKUP(E28,'99_データベース'!$F$3:$H$66,3,FALSE),IF(C28='99_データベース'!$B$4,'99_データベース'!$C$4,IF(C28='99_データベース'!$B$5,'99_データベース'!$C$5,IF(C28='99_データベース'!$B$6,'99_データベース'!$C$6,IF(C28='99_データベース'!$B$7,'99_データベース'!$C$7,IF(C28='99_データベース'!$B$8,'99_データベース'!$C$8,"")))))),"")</f>
        <v/>
      </c>
      <c r="H28" s="11"/>
      <c r="I28" s="11"/>
      <c r="J28" s="12" t="str">
        <f>IFERROR(IF(C28='99_データベース'!$B$3,VLOOKUP(H28,'99_データベース'!$J$3:$L$88,3,FALSE),IF(C28='99_データベース'!$B$4,'99_データベース'!$C$4,IF(C28='99_データベース'!$B$5,'99_データベース'!$C$5,IF(C28='99_データベース'!$B$6,'99_データベース'!$C$6,IF(C28='99_データベース'!$B$7,'99_データベース'!$C$7,IF(C28='99_データベース'!$B$8,'99_データベース'!$C$8,"")))))),"")</f>
        <v/>
      </c>
      <c r="K28" s="13" t="str">
        <f>IF(F28+I28=0,"",F28+I28)</f>
        <v/>
      </c>
      <c r="L28" s="14" t="str">
        <f>IFERROR(VLOOKUP(C28,'99_データベース'!$B$3:$D$8,3,FALSE),"")</f>
        <v/>
      </c>
      <c r="M28" s="13" t="str" cm="1">
        <f t="array" ref="M28">IF(IFERROR(SUM(IF(ISERROR(N28:O28),"",N28:O28)),"")=0,"",IFERROR(SUM(IF(ISERROR(N28:O28),"",N28:O28)),""))</f>
        <v/>
      </c>
      <c r="N28" s="13" t="str">
        <f>IF(IFERROR(ROUND(F28*G28*L28*44/12,1),"")=0,"",IFERROR(ROUND(F28*G28*L28*44/12,1),""))</f>
        <v/>
      </c>
      <c r="O28" s="13" t="str">
        <f>IF(IFERROR(ROUND(I28*J28*L28*44/12,1),"")=0,"",IFERROR(ROUND(I28*J28*L28*44/12,1),""))</f>
        <v/>
      </c>
    </row>
    <row r="29" spans="2:15" ht="25" customHeight="1">
      <c r="B29" s="2">
        <v>4</v>
      </c>
      <c r="C29" s="9"/>
      <c r="D29" s="10"/>
      <c r="E29" s="11"/>
      <c r="F29" s="11"/>
      <c r="G29" s="12" t="str">
        <f>IFERROR(IF(C29='99_データベース'!$B$3,VLOOKUP(E29,'99_データベース'!$F$3:$H$66,3,FALSE),IF(C29='99_データベース'!$B$4,'99_データベース'!$C$4,IF(C29='99_データベース'!$B$5,'99_データベース'!$C$5,IF(C29='99_データベース'!$B$6,'99_データベース'!$C$6,IF(C29='99_データベース'!$B$7,'99_データベース'!$C$7,IF(C29='99_データベース'!$B$8,'99_データベース'!$C$8,"")))))),"")</f>
        <v/>
      </c>
      <c r="H29" s="11"/>
      <c r="I29" s="11"/>
      <c r="J29" s="12" t="str">
        <f>IFERROR(IF(C29='99_データベース'!$B$3,VLOOKUP(H29,'99_データベース'!$J$3:$L$88,3,FALSE),IF(C29='99_データベース'!$B$4,'99_データベース'!$C$4,IF(C29='99_データベース'!$B$5,'99_データベース'!$C$5,IF(C29='99_データベース'!$B$6,'99_データベース'!$C$6,IF(C29='99_データベース'!$B$7,'99_データベース'!$C$7,IF(C29='99_データベース'!$B$8,'99_データベース'!$C$8,"")))))),"")</f>
        <v/>
      </c>
      <c r="K29" s="13" t="str">
        <f>IF(F29+I29=0,"",F29+I29)</f>
        <v/>
      </c>
      <c r="L29" s="14" t="str">
        <f>IFERROR(VLOOKUP(C29,'99_データベース'!$B$3:$D$8,3,FALSE),"")</f>
        <v/>
      </c>
      <c r="M29" s="13" t="str" cm="1">
        <f t="array" ref="M29">IF(IFERROR(SUM(IF(ISERROR(N29:O29),"",N29:O29)),"")=0,"",IFERROR(SUM(IF(ISERROR(N29:O29),"",N29:O29)),""))</f>
        <v/>
      </c>
      <c r="N29" s="13" t="str">
        <f>IF(IFERROR(ROUND(F29*G29*L29*44/12,1),"")=0,"",IFERROR(ROUND(F29*G29*L29*44/12,1),""))</f>
        <v/>
      </c>
      <c r="O29" s="13" t="str">
        <f>IF(IFERROR(ROUND(I29*J29*L29*44/12,1),"")=0,"",IFERROR(ROUND(I29*J29*L29*44/12,1),""))</f>
        <v/>
      </c>
    </row>
    <row r="30" spans="2:15" ht="25" customHeight="1">
      <c r="B30" s="2">
        <v>5</v>
      </c>
      <c r="C30" s="9"/>
      <c r="D30" s="10"/>
      <c r="E30" s="11"/>
      <c r="F30" s="11"/>
      <c r="G30" s="12" t="str">
        <f>IFERROR(IF(C30='99_データベース'!$B$3,VLOOKUP(E30,'99_データベース'!$F$3:$H$66,3,FALSE),IF(C30='99_データベース'!$B$4,'99_データベース'!$C$4,IF(C30='99_データベース'!$B$5,'99_データベース'!$C$5,IF(C30='99_データベース'!$B$6,'99_データベース'!$C$6,IF(C30='99_データベース'!$B$7,'99_データベース'!$C$7,IF(C30='99_データベース'!$B$8,'99_データベース'!$C$8,"")))))),"")</f>
        <v/>
      </c>
      <c r="H30" s="11"/>
      <c r="I30" s="11"/>
      <c r="J30" s="12" t="str">
        <f>IFERROR(IF(C30='99_データベース'!$B$3,VLOOKUP(H30,'99_データベース'!$J$3:$L$88,3,FALSE),IF(C30='99_データベース'!$B$4,'99_データベース'!$C$4,IF(C30='99_データベース'!$B$5,'99_データベース'!$C$5,IF(C30='99_データベース'!$B$6,'99_データベース'!$C$6,IF(C30='99_データベース'!$B$7,'99_データベース'!$C$7,IF(C30='99_データベース'!$B$8,'99_データベース'!$C$8,"")))))),"")</f>
        <v/>
      </c>
      <c r="K30" s="13" t="str">
        <f>IF(F30+I30=0,"",F30+I30)</f>
        <v/>
      </c>
      <c r="L30" s="14" t="str">
        <f>IFERROR(VLOOKUP(C30,'99_データベース'!$B$3:$D$8,3,FALSE),"")</f>
        <v/>
      </c>
      <c r="M30" s="13" t="str" cm="1">
        <f t="array" ref="M30">IF(IFERROR(SUM(IF(ISERROR(N30:O30),"",N30:O30)),"")=0,"",IFERROR(SUM(IF(ISERROR(N30:O30),"",N30:O30)),""))</f>
        <v/>
      </c>
      <c r="N30" s="13" t="str">
        <f>IF(IFERROR(ROUND(F30*G30*L30*44/12,1),"")=0,"",IFERROR(ROUND(F30*G30*L30*44/12,1),""))</f>
        <v/>
      </c>
      <c r="O30" s="13" t="str">
        <f t="shared" ref="O30:O65" si="0">IF(IFERROR(ROUND(I30*J30*L30*44/12,1),"")=0,"",IFERROR(ROUND(I30*J30*L30*44/12,1),""))</f>
        <v/>
      </c>
    </row>
    <row r="31" spans="2:15" ht="25" customHeight="1">
      <c r="B31" s="2">
        <v>6</v>
      </c>
      <c r="C31" s="9"/>
      <c r="D31" s="10"/>
      <c r="E31" s="11"/>
      <c r="F31" s="11"/>
      <c r="G31" s="12" t="str">
        <f>IFERROR(IF(C31='99_データベース'!$B$3,VLOOKUP(E31,'99_データベース'!$F$3:$H$66,3,FALSE),IF(C31='99_データベース'!$B$4,'99_データベース'!$C$4,IF(C31='99_データベース'!$B$5,'99_データベース'!$C$5,IF(C31='99_データベース'!$B$6,'99_データベース'!$C$6,IF(C31='99_データベース'!$B$7,'99_データベース'!$C$7,IF(C31='99_データベース'!$B$8,'99_データベース'!$C$8,"")))))),"")</f>
        <v/>
      </c>
      <c r="H31" s="11"/>
      <c r="I31" s="11"/>
      <c r="J31" s="12" t="str">
        <f>IFERROR(IF(C31='99_データベース'!$B$3,VLOOKUP(H31,'99_データベース'!$J$3:$L$88,3,FALSE),IF(C31='99_データベース'!$B$4,'99_データベース'!$C$4,IF(C31='99_データベース'!$B$5,'99_データベース'!$C$5,IF(C31='99_データベース'!$B$6,'99_データベース'!$C$6,IF(C31='99_データベース'!$B$7,'99_データベース'!$C$7,IF(C31='99_データベース'!$B$8,'99_データベース'!$C$8,"")))))),"")</f>
        <v/>
      </c>
      <c r="K31" s="13" t="str">
        <f t="shared" ref="K31:K65" si="1">IF(F31+I31=0,"",F31+I31)</f>
        <v/>
      </c>
      <c r="L31" s="14" t="str">
        <f>IFERROR(VLOOKUP(C31,'99_データベース'!$B$3:$D$8,3,FALSE),"")</f>
        <v/>
      </c>
      <c r="M31" s="13" t="str" cm="1">
        <f t="array" ref="M31">IF(IFERROR(SUM(IF(ISERROR(N31:O31),"",N31:O31)),"")=0,"",IFERROR(SUM(IF(ISERROR(N31:O31),"",N31:O31)),""))</f>
        <v/>
      </c>
      <c r="N31" s="13" t="str">
        <f t="shared" ref="N31:N65" si="2">IF(IFERROR(ROUND(F31*G31*L31*44/12,1),"")=0,"",IFERROR(ROUND(F31*G31*L31*44/12,1),""))</f>
        <v/>
      </c>
      <c r="O31" s="13" t="str">
        <f t="shared" si="0"/>
        <v/>
      </c>
    </row>
    <row r="32" spans="2:15" ht="25" customHeight="1">
      <c r="B32" s="2">
        <v>7</v>
      </c>
      <c r="C32" s="9"/>
      <c r="D32" s="10"/>
      <c r="E32" s="11"/>
      <c r="F32" s="11"/>
      <c r="G32" s="12" t="str">
        <f>IFERROR(IF(C32='99_データベース'!$B$3,VLOOKUP(E32,'99_データベース'!$F$3:$H$66,3,FALSE),IF(C32='99_データベース'!$B$4,'99_データベース'!$C$4,IF(C32='99_データベース'!$B$5,'99_データベース'!$C$5,IF(C32='99_データベース'!$B$6,'99_データベース'!$C$6,IF(C32='99_データベース'!$B$7,'99_データベース'!$C$7,IF(C32='99_データベース'!$B$8,'99_データベース'!$C$8,"")))))),"")</f>
        <v/>
      </c>
      <c r="H32" s="11"/>
      <c r="I32" s="11"/>
      <c r="J32" s="12" t="str">
        <f>IFERROR(IF(C32='99_データベース'!$B$3,VLOOKUP(H32,'99_データベース'!$J$3:$L$88,3,FALSE),IF(C32='99_データベース'!$B$4,'99_データベース'!$C$4,IF(C32='99_データベース'!$B$5,'99_データベース'!$C$5,IF(C32='99_データベース'!$B$6,'99_データベース'!$C$6,IF(C32='99_データベース'!$B$7,'99_データベース'!$C$7,IF(C32='99_データベース'!$B$8,'99_データベース'!$C$8,"")))))),"")</f>
        <v/>
      </c>
      <c r="K32" s="13" t="str">
        <f t="shared" si="1"/>
        <v/>
      </c>
      <c r="L32" s="14" t="str">
        <f>IFERROR(VLOOKUP(C32,'99_データベース'!$B$3:$D$8,3,FALSE),"")</f>
        <v/>
      </c>
      <c r="M32" s="13" t="str" cm="1">
        <f t="array" ref="M32">IF(IFERROR(SUM(IF(ISERROR(N32:O32),"",N32:O32)),"")=0,"",IFERROR(SUM(IF(ISERROR(N32:O32),"",N32:O32)),""))</f>
        <v/>
      </c>
      <c r="N32" s="13" t="str">
        <f t="shared" si="2"/>
        <v/>
      </c>
      <c r="O32" s="13" t="str">
        <f t="shared" si="0"/>
        <v/>
      </c>
    </row>
    <row r="33" spans="2:15" ht="25" customHeight="1">
      <c r="B33" s="2">
        <v>8</v>
      </c>
      <c r="C33" s="9"/>
      <c r="D33" s="10"/>
      <c r="E33" s="11"/>
      <c r="F33" s="11"/>
      <c r="G33" s="12" t="str">
        <f>IFERROR(IF(C33='99_データベース'!$B$3,VLOOKUP(E33,'99_データベース'!$F$3:$H$66,3,FALSE),IF(C33='99_データベース'!$B$4,'99_データベース'!$C$4,IF(C33='99_データベース'!$B$5,'99_データベース'!$C$5,IF(C33='99_データベース'!$B$6,'99_データベース'!$C$6,IF(C33='99_データベース'!$B$7,'99_データベース'!$C$7,IF(C33='99_データベース'!$B$8,'99_データベース'!$C$8,"")))))),"")</f>
        <v/>
      </c>
      <c r="H33" s="11"/>
      <c r="I33" s="11"/>
      <c r="J33" s="12" t="str">
        <f>IFERROR(IF(C33='99_データベース'!$B$3,VLOOKUP(H33,'99_データベース'!$J$3:$L$88,3,FALSE),IF(C33='99_データベース'!$B$4,'99_データベース'!$C$4,IF(C33='99_データベース'!$B$5,'99_データベース'!$C$5,IF(C33='99_データベース'!$B$6,'99_データベース'!$C$6,IF(C33='99_データベース'!$B$7,'99_データベース'!$C$7,IF(C33='99_データベース'!$B$8,'99_データベース'!$C$8,"")))))),"")</f>
        <v/>
      </c>
      <c r="K33" s="13" t="str">
        <f t="shared" si="1"/>
        <v/>
      </c>
      <c r="L33" s="14" t="str">
        <f>IFERROR(VLOOKUP(C33,'99_データベース'!$B$3:$D$8,3,FALSE),"")</f>
        <v/>
      </c>
      <c r="M33" s="13" t="str" cm="1">
        <f t="array" ref="M33">IF(IFERROR(SUM(IF(ISERROR(N33:O33),"",N33:O33)),"")=0,"",IFERROR(SUM(IF(ISERROR(N33:O33),"",N33:O33)),""))</f>
        <v/>
      </c>
      <c r="N33" s="13" t="str">
        <f t="shared" si="2"/>
        <v/>
      </c>
      <c r="O33" s="13" t="str">
        <f t="shared" si="0"/>
        <v/>
      </c>
    </row>
    <row r="34" spans="2:15" ht="25" customHeight="1">
      <c r="B34" s="2">
        <v>9</v>
      </c>
      <c r="C34" s="9"/>
      <c r="D34" s="10"/>
      <c r="E34" s="11"/>
      <c r="F34" s="11"/>
      <c r="G34" s="12" t="str">
        <f>IFERROR(IF(C34='99_データベース'!$B$3,VLOOKUP(E34,'99_データベース'!$F$3:$H$66,3,FALSE),IF(C34='99_データベース'!$B$4,'99_データベース'!$C$4,IF(C34='99_データベース'!$B$5,'99_データベース'!$C$5,IF(C34='99_データベース'!$B$6,'99_データベース'!$C$6,IF(C34='99_データベース'!$B$7,'99_データベース'!$C$7,IF(C34='99_データベース'!$B$8,'99_データベース'!$C$8,"")))))),"")</f>
        <v/>
      </c>
      <c r="H34" s="11"/>
      <c r="I34" s="11"/>
      <c r="J34" s="12" t="str">
        <f>IFERROR(IF(C34='99_データベース'!$B$3,VLOOKUP(H34,'99_データベース'!$J$3:$L$88,3,FALSE),IF(C34='99_データベース'!$B$4,'99_データベース'!$C$4,IF(C34='99_データベース'!$B$5,'99_データベース'!$C$5,IF(C34='99_データベース'!$B$6,'99_データベース'!$C$6,IF(C34='99_データベース'!$B$7,'99_データベース'!$C$7,IF(C34='99_データベース'!$B$8,'99_データベース'!$C$8,"")))))),"")</f>
        <v/>
      </c>
      <c r="K34" s="13" t="str">
        <f t="shared" si="1"/>
        <v/>
      </c>
      <c r="L34" s="14" t="str">
        <f>IFERROR(VLOOKUP(C34,'99_データベース'!$B$3:$D$8,3,FALSE),"")</f>
        <v/>
      </c>
      <c r="M34" s="13" t="str" cm="1">
        <f t="array" ref="M34">IF(IFERROR(SUM(IF(ISERROR(N34:O34),"",N34:O34)),"")=0,"",IFERROR(SUM(IF(ISERROR(N34:O34),"",N34:O34)),""))</f>
        <v/>
      </c>
      <c r="N34" s="13" t="str">
        <f t="shared" si="2"/>
        <v/>
      </c>
      <c r="O34" s="13" t="str">
        <f t="shared" si="0"/>
        <v/>
      </c>
    </row>
    <row r="35" spans="2:15" ht="25" customHeight="1">
      <c r="B35" s="2">
        <v>10</v>
      </c>
      <c r="C35" s="9"/>
      <c r="D35" s="10"/>
      <c r="E35" s="11"/>
      <c r="F35" s="11"/>
      <c r="G35" s="12" t="str">
        <f>IFERROR(IF(C35='99_データベース'!$B$3,VLOOKUP(E35,'99_データベース'!$F$3:$H$66,3,FALSE),IF(C35='99_データベース'!$B$4,'99_データベース'!$C$4,IF(C35='99_データベース'!$B$5,'99_データベース'!$C$5,IF(C35='99_データベース'!$B$6,'99_データベース'!$C$6,IF(C35='99_データベース'!$B$7,'99_データベース'!$C$7,IF(C35='99_データベース'!$B$8,'99_データベース'!$C$8,"")))))),"")</f>
        <v/>
      </c>
      <c r="H35" s="11"/>
      <c r="I35" s="11"/>
      <c r="J35" s="12" t="str">
        <f>IFERROR(IF(C35='99_データベース'!$B$3,VLOOKUP(H35,'99_データベース'!$J$3:$L$88,3,FALSE),IF(C35='99_データベース'!$B$4,'99_データベース'!$C$4,IF(C35='99_データベース'!$B$5,'99_データベース'!$C$5,IF(C35='99_データベース'!$B$6,'99_データベース'!$C$6,IF(C35='99_データベース'!$B$7,'99_データベース'!$C$7,IF(C35='99_データベース'!$B$8,'99_データベース'!$C$8,"")))))),"")</f>
        <v/>
      </c>
      <c r="K35" s="13" t="str">
        <f t="shared" si="1"/>
        <v/>
      </c>
      <c r="L35" s="14" t="str">
        <f>IFERROR(VLOOKUP(C35,'99_データベース'!$B$3:$D$8,3,FALSE),"")</f>
        <v/>
      </c>
      <c r="M35" s="13" t="str" cm="1">
        <f t="array" ref="M35">IF(IFERROR(SUM(IF(ISERROR(N35:O35),"",N35:O35)),"")=0,"",IFERROR(SUM(IF(ISERROR(N35:O35),"",N35:O35)),""))</f>
        <v/>
      </c>
      <c r="N35" s="13" t="str">
        <f t="shared" si="2"/>
        <v/>
      </c>
      <c r="O35" s="13" t="str">
        <f t="shared" si="0"/>
        <v/>
      </c>
    </row>
    <row r="36" spans="2:15" ht="25" customHeight="1">
      <c r="B36" s="2">
        <v>11</v>
      </c>
      <c r="C36" s="9"/>
      <c r="D36" s="10"/>
      <c r="E36" s="11"/>
      <c r="F36" s="11"/>
      <c r="G36" s="12" t="str">
        <f>IFERROR(IF(C36='99_データベース'!$B$3,VLOOKUP(E36,'99_データベース'!$F$3:$H$66,3,FALSE),IF(C36='99_データベース'!$B$4,'99_データベース'!$C$4,IF(C36='99_データベース'!$B$5,'99_データベース'!$C$5,IF(C36='99_データベース'!$B$6,'99_データベース'!$C$6,IF(C36='99_データベース'!$B$7,'99_データベース'!$C$7,IF(C36='99_データベース'!$B$8,'99_データベース'!$C$8,"")))))),"")</f>
        <v/>
      </c>
      <c r="H36" s="11"/>
      <c r="I36" s="11"/>
      <c r="J36" s="12" t="str">
        <f>IFERROR(IF(C36='99_データベース'!$B$3,VLOOKUP(H36,'99_データベース'!$J$3:$L$88,3,FALSE),IF(C36='99_データベース'!$B$4,'99_データベース'!$C$4,IF(C36='99_データベース'!$B$5,'99_データベース'!$C$5,IF(C36='99_データベース'!$B$6,'99_データベース'!$C$6,IF(C36='99_データベース'!$B$7,'99_データベース'!$C$7,IF(C36='99_データベース'!$B$8,'99_データベース'!$C$8,"")))))),"")</f>
        <v/>
      </c>
      <c r="K36" s="13" t="str">
        <f t="shared" si="1"/>
        <v/>
      </c>
      <c r="L36" s="14" t="str">
        <f>IFERROR(VLOOKUP(C36,'99_データベース'!$B$3:$D$8,3,FALSE),"")</f>
        <v/>
      </c>
      <c r="M36" s="13" t="str" cm="1">
        <f t="array" ref="M36">IF(IFERROR(SUM(IF(ISERROR(N36:O36),"",N36:O36)),"")=0,"",IFERROR(SUM(IF(ISERROR(N36:O36),"",N36:O36)),""))</f>
        <v/>
      </c>
      <c r="N36" s="13" t="str">
        <f t="shared" si="2"/>
        <v/>
      </c>
      <c r="O36" s="13" t="str">
        <f t="shared" si="0"/>
        <v/>
      </c>
    </row>
    <row r="37" spans="2:15" ht="25" customHeight="1">
      <c r="B37" s="2">
        <v>12</v>
      </c>
      <c r="C37" s="9"/>
      <c r="D37" s="15"/>
      <c r="E37" s="11"/>
      <c r="F37" s="11"/>
      <c r="G37" s="12" t="str">
        <f>IFERROR(IF(C37='99_データベース'!$B$3,VLOOKUP(E37,'99_データベース'!$F$3:$H$66,3,FALSE),IF(C37='99_データベース'!$B$4,'99_データベース'!$C$4,IF(C37='99_データベース'!$B$5,'99_データベース'!$C$5,IF(C37='99_データベース'!$B$6,'99_データベース'!$C$6,IF(C37='99_データベース'!$B$7,'99_データベース'!$C$7,IF(C37='99_データベース'!$B$8,'99_データベース'!$C$8,"")))))),"")</f>
        <v/>
      </c>
      <c r="H37" s="11"/>
      <c r="I37" s="11"/>
      <c r="J37" s="12" t="str">
        <f>IFERROR(IF(C37='99_データベース'!$B$3,VLOOKUP(H37,'99_データベース'!$J$3:$L$88,3,FALSE),IF(C37='99_データベース'!$B$4,'99_データベース'!$C$4,IF(C37='99_データベース'!$B$5,'99_データベース'!$C$5,IF(C37='99_データベース'!$B$6,'99_データベース'!$C$6,IF(C37='99_データベース'!$B$7,'99_データベース'!$C$7,IF(C37='99_データベース'!$B$8,'99_データベース'!$C$8,"")))))),"")</f>
        <v/>
      </c>
      <c r="K37" s="13" t="str">
        <f t="shared" si="1"/>
        <v/>
      </c>
      <c r="L37" s="14" t="str">
        <f>IFERROR(VLOOKUP(C37,'99_データベース'!$B$3:$D$8,3,FALSE),"")</f>
        <v/>
      </c>
      <c r="M37" s="13" t="str" cm="1">
        <f t="array" ref="M37">IF(IFERROR(SUM(IF(ISERROR(N37:O37),"",N37:O37)),"")=0,"",IFERROR(SUM(IF(ISERROR(N37:O37),"",N37:O37)),""))</f>
        <v/>
      </c>
      <c r="N37" s="13" t="str">
        <f t="shared" si="2"/>
        <v/>
      </c>
      <c r="O37" s="13" t="str">
        <f t="shared" si="0"/>
        <v/>
      </c>
    </row>
    <row r="38" spans="2:15" ht="25" customHeight="1">
      <c r="B38" s="2">
        <v>13</v>
      </c>
      <c r="C38" s="9"/>
      <c r="D38" s="10"/>
      <c r="E38" s="11"/>
      <c r="F38" s="11"/>
      <c r="G38" s="12" t="str">
        <f>IFERROR(IF(C38='99_データベース'!$B$3,VLOOKUP(E38,'99_データベース'!$F$3:$H$66,3,FALSE),IF(C38='99_データベース'!$B$4,'99_データベース'!$C$4,IF(C38='99_データベース'!$B$5,'99_データベース'!$C$5,IF(C38='99_データベース'!$B$6,'99_データベース'!$C$6,IF(C38='99_データベース'!$B$7,'99_データベース'!$C$7,IF(C38='99_データベース'!$B$8,'99_データベース'!$C$8,"")))))),"")</f>
        <v/>
      </c>
      <c r="H38" s="11"/>
      <c r="I38" s="11"/>
      <c r="J38" s="12" t="str">
        <f>IFERROR(IF(C38='99_データベース'!$B$3,VLOOKUP(H38,'99_データベース'!$J$3:$L$88,3,FALSE),IF(C38='99_データベース'!$B$4,'99_データベース'!$C$4,IF(C38='99_データベース'!$B$5,'99_データベース'!$C$5,IF(C38='99_データベース'!$B$6,'99_データベース'!$C$6,IF(C38='99_データベース'!$B$7,'99_データベース'!$C$7,IF(C38='99_データベース'!$B$8,'99_データベース'!$C$8,"")))))),"")</f>
        <v/>
      </c>
      <c r="K38" s="13" t="str">
        <f t="shared" si="1"/>
        <v/>
      </c>
      <c r="L38" s="14" t="str">
        <f>IFERROR(VLOOKUP(C38,'99_データベース'!$B$3:$D$8,3,FALSE),"")</f>
        <v/>
      </c>
      <c r="M38" s="13" t="str" cm="1">
        <f t="array" ref="M38">IF(IFERROR(SUM(IF(ISERROR(N38:O38),"",N38:O38)),"")=0,"",IFERROR(SUM(IF(ISERROR(N38:O38),"",N38:O38)),""))</f>
        <v/>
      </c>
      <c r="N38" s="13" t="str">
        <f t="shared" si="2"/>
        <v/>
      </c>
      <c r="O38" s="13" t="str">
        <f t="shared" si="0"/>
        <v/>
      </c>
    </row>
    <row r="39" spans="2:15" ht="25" customHeight="1">
      <c r="B39" s="2">
        <v>14</v>
      </c>
      <c r="C39" s="9"/>
      <c r="D39" s="10"/>
      <c r="E39" s="11"/>
      <c r="F39" s="11"/>
      <c r="G39" s="12" t="str">
        <f>IFERROR(IF(C39='99_データベース'!$B$3,VLOOKUP(E39,'99_データベース'!$F$3:$H$66,3,FALSE),IF(C39='99_データベース'!$B$4,'99_データベース'!$C$4,IF(C39='99_データベース'!$B$5,'99_データベース'!$C$5,IF(C39='99_データベース'!$B$6,'99_データベース'!$C$6,IF(C39='99_データベース'!$B$7,'99_データベース'!$C$7,IF(C39='99_データベース'!$B$8,'99_データベース'!$C$8,"")))))),"")</f>
        <v/>
      </c>
      <c r="H39" s="11"/>
      <c r="I39" s="11"/>
      <c r="J39" s="12" t="str">
        <f>IFERROR(IF(C39='99_データベース'!$B$3,VLOOKUP(H39,'99_データベース'!$J$3:$L$88,3,FALSE),IF(C39='99_データベース'!$B$4,'99_データベース'!$C$4,IF(C39='99_データベース'!$B$5,'99_データベース'!$C$5,IF(C39='99_データベース'!$B$6,'99_データベース'!$C$6,IF(C39='99_データベース'!$B$7,'99_データベース'!$C$7,IF(C39='99_データベース'!$B$8,'99_データベース'!$C$8,"")))))),"")</f>
        <v/>
      </c>
      <c r="K39" s="13" t="str">
        <f t="shared" si="1"/>
        <v/>
      </c>
      <c r="L39" s="14" t="str">
        <f>IFERROR(VLOOKUP(C39,'99_データベース'!$B$3:$D$8,3,FALSE),"")</f>
        <v/>
      </c>
      <c r="M39" s="13" t="str" cm="1">
        <f t="array" ref="M39">IF(IFERROR(SUM(IF(ISERROR(N39:O39),"",N39:O39)),"")=0,"",IFERROR(SUM(IF(ISERROR(N39:O39),"",N39:O39)),""))</f>
        <v/>
      </c>
      <c r="N39" s="13" t="str">
        <f t="shared" si="2"/>
        <v/>
      </c>
      <c r="O39" s="13" t="str">
        <f t="shared" si="0"/>
        <v/>
      </c>
    </row>
    <row r="40" spans="2:15" ht="25" customHeight="1">
      <c r="B40" s="2">
        <v>15</v>
      </c>
      <c r="C40" s="9"/>
      <c r="D40" s="10"/>
      <c r="E40" s="11"/>
      <c r="F40" s="11"/>
      <c r="G40" s="12" t="str">
        <f>IFERROR(IF(C40='99_データベース'!$B$3,VLOOKUP(E40,'99_データベース'!$F$3:$H$66,3,FALSE),IF(C40='99_データベース'!$B$4,'99_データベース'!$C$4,IF(C40='99_データベース'!$B$5,'99_データベース'!$C$5,IF(C40='99_データベース'!$B$6,'99_データベース'!$C$6,IF(C40='99_データベース'!$B$7,'99_データベース'!$C$7,IF(C40='99_データベース'!$B$8,'99_データベース'!$C$8,"")))))),"")</f>
        <v/>
      </c>
      <c r="H40" s="11"/>
      <c r="I40" s="11"/>
      <c r="J40" s="12" t="str">
        <f>IFERROR(IF(C40='99_データベース'!$B$3,VLOOKUP(H40,'99_データベース'!$J$3:$L$88,3,FALSE),IF(C40='99_データベース'!$B$4,'99_データベース'!$C$4,IF(C40='99_データベース'!$B$5,'99_データベース'!$C$5,IF(C40='99_データベース'!$B$6,'99_データベース'!$C$6,IF(C40='99_データベース'!$B$7,'99_データベース'!$C$7,IF(C40='99_データベース'!$B$8,'99_データベース'!$C$8,"")))))),"")</f>
        <v/>
      </c>
      <c r="K40" s="13" t="str">
        <f t="shared" si="1"/>
        <v/>
      </c>
      <c r="L40" s="14" t="str">
        <f>IFERROR(VLOOKUP(C40,'99_データベース'!$B$3:$D$8,3,FALSE),"")</f>
        <v/>
      </c>
      <c r="M40" s="13" t="str" cm="1">
        <f t="array" ref="M40">IF(IFERROR(SUM(IF(ISERROR(N40:O40),"",N40:O40)),"")=0,"",IFERROR(SUM(IF(ISERROR(N40:O40),"",N40:O40)),""))</f>
        <v/>
      </c>
      <c r="N40" s="13" t="str">
        <f t="shared" si="2"/>
        <v/>
      </c>
      <c r="O40" s="13" t="str">
        <f t="shared" si="0"/>
        <v/>
      </c>
    </row>
    <row r="41" spans="2:15" ht="25" customHeight="1">
      <c r="B41" s="2">
        <v>16</v>
      </c>
      <c r="C41" s="9"/>
      <c r="D41" s="10"/>
      <c r="E41" s="11"/>
      <c r="F41" s="11"/>
      <c r="G41" s="12" t="str">
        <f>IFERROR(IF(C41='99_データベース'!$B$3,VLOOKUP(E41,'99_データベース'!$F$3:$H$66,3,FALSE),IF(C41='99_データベース'!$B$4,'99_データベース'!$C$4,IF(C41='99_データベース'!$B$5,'99_データベース'!$C$5,IF(C41='99_データベース'!$B$6,'99_データベース'!$C$6,IF(C41='99_データベース'!$B$7,'99_データベース'!$C$7,IF(C41='99_データベース'!$B$8,'99_データベース'!$C$8,"")))))),"")</f>
        <v/>
      </c>
      <c r="H41" s="11"/>
      <c r="I41" s="11"/>
      <c r="J41" s="12" t="str">
        <f>IFERROR(IF(C41='99_データベース'!$B$3,VLOOKUP(H41,'99_データベース'!$J$3:$L$88,3,FALSE),IF(C41='99_データベース'!$B$4,'99_データベース'!$C$4,IF(C41='99_データベース'!$B$5,'99_データベース'!$C$5,IF(C41='99_データベース'!$B$6,'99_データベース'!$C$6,IF(C41='99_データベース'!$B$7,'99_データベース'!$C$7,IF(C41='99_データベース'!$B$8,'99_データベース'!$C$8,"")))))),"")</f>
        <v/>
      </c>
      <c r="K41" s="13" t="str">
        <f t="shared" si="1"/>
        <v/>
      </c>
      <c r="L41" s="14" t="str">
        <f>IFERROR(VLOOKUP(C41,'99_データベース'!$B$3:$D$8,3,FALSE),"")</f>
        <v/>
      </c>
      <c r="M41" s="13" t="str" cm="1">
        <f t="array" ref="M41">IF(IFERROR(SUM(IF(ISERROR(N41:O41),"",N41:O41)),"")=0,"",IFERROR(SUM(IF(ISERROR(N41:O41),"",N41:O41)),""))</f>
        <v/>
      </c>
      <c r="N41" s="13" t="str">
        <f t="shared" si="2"/>
        <v/>
      </c>
      <c r="O41" s="13" t="str">
        <f t="shared" si="0"/>
        <v/>
      </c>
    </row>
    <row r="42" spans="2:15" ht="25" customHeight="1">
      <c r="B42" s="2">
        <v>17</v>
      </c>
      <c r="C42" s="9"/>
      <c r="D42" s="10"/>
      <c r="E42" s="11"/>
      <c r="F42" s="11"/>
      <c r="G42" s="12" t="str">
        <f>IFERROR(IF(C42='99_データベース'!$B$3,VLOOKUP(E42,'99_データベース'!$F$3:$H$66,3,FALSE),IF(C42='99_データベース'!$B$4,'99_データベース'!$C$4,IF(C42='99_データベース'!$B$5,'99_データベース'!$C$5,IF(C42='99_データベース'!$B$6,'99_データベース'!$C$6,IF(C42='99_データベース'!$B$7,'99_データベース'!$C$7,IF(C42='99_データベース'!$B$8,'99_データベース'!$C$8,"")))))),"")</f>
        <v/>
      </c>
      <c r="H42" s="11"/>
      <c r="I42" s="11"/>
      <c r="J42" s="12" t="str">
        <f>IFERROR(IF(C42='99_データベース'!$B$3,VLOOKUP(H42,'99_データベース'!$J$3:$L$88,3,FALSE),IF(C42='99_データベース'!$B$4,'99_データベース'!$C$4,IF(C42='99_データベース'!$B$5,'99_データベース'!$C$5,IF(C42='99_データベース'!$B$6,'99_データベース'!$C$6,IF(C42='99_データベース'!$B$7,'99_データベース'!$C$7,IF(C42='99_データベース'!$B$8,'99_データベース'!$C$8,"")))))),"")</f>
        <v/>
      </c>
      <c r="K42" s="13" t="str">
        <f t="shared" si="1"/>
        <v/>
      </c>
      <c r="L42" s="14" t="str">
        <f>IFERROR(VLOOKUP(C42,'99_データベース'!$B$3:$D$8,3,FALSE),"")</f>
        <v/>
      </c>
      <c r="M42" s="13" t="str" cm="1">
        <f t="array" ref="M42">IF(IFERROR(SUM(IF(ISERROR(N42:O42),"",N42:O42)),"")=0,"",IFERROR(SUM(IF(ISERROR(N42:O42),"",N42:O42)),""))</f>
        <v/>
      </c>
      <c r="N42" s="13" t="str">
        <f t="shared" si="2"/>
        <v/>
      </c>
      <c r="O42" s="13" t="str">
        <f t="shared" si="0"/>
        <v/>
      </c>
    </row>
    <row r="43" spans="2:15" ht="25" customHeight="1">
      <c r="B43" s="2">
        <v>18</v>
      </c>
      <c r="C43" s="9"/>
      <c r="D43" s="10"/>
      <c r="E43" s="11"/>
      <c r="F43" s="11"/>
      <c r="G43" s="12" t="str">
        <f>IFERROR(IF(C43='99_データベース'!$B$3,VLOOKUP(E43,'99_データベース'!$F$3:$H$66,3,FALSE),IF(C43='99_データベース'!$B$4,'99_データベース'!$C$4,IF(C43='99_データベース'!$B$5,'99_データベース'!$C$5,IF(C43='99_データベース'!$B$6,'99_データベース'!$C$6,IF(C43='99_データベース'!$B$7,'99_データベース'!$C$7,IF(C43='99_データベース'!$B$8,'99_データベース'!$C$8,"")))))),"")</f>
        <v/>
      </c>
      <c r="H43" s="11"/>
      <c r="I43" s="11"/>
      <c r="J43" s="12" t="str">
        <f>IFERROR(IF(C43='99_データベース'!$B$3,VLOOKUP(H43,'99_データベース'!$J$3:$L$88,3,FALSE),IF(C43='99_データベース'!$B$4,'99_データベース'!$C$4,IF(C43='99_データベース'!$B$5,'99_データベース'!$C$5,IF(C43='99_データベース'!$B$6,'99_データベース'!$C$6,IF(C43='99_データベース'!$B$7,'99_データベース'!$C$7,IF(C43='99_データベース'!$B$8,'99_データベース'!$C$8,"")))))),"")</f>
        <v/>
      </c>
      <c r="K43" s="13" t="str">
        <f t="shared" si="1"/>
        <v/>
      </c>
      <c r="L43" s="14" t="str">
        <f>IFERROR(VLOOKUP(C43,'99_データベース'!$B$3:$D$8,3,FALSE),"")</f>
        <v/>
      </c>
      <c r="M43" s="13" t="str" cm="1">
        <f t="array" ref="M43">IF(IFERROR(SUM(IF(ISERROR(N43:O43),"",N43:O43)),"")=0,"",IFERROR(SUM(IF(ISERROR(N43:O43),"",N43:O43)),""))</f>
        <v/>
      </c>
      <c r="N43" s="13" t="str">
        <f t="shared" si="2"/>
        <v/>
      </c>
      <c r="O43" s="13" t="str">
        <f t="shared" si="0"/>
        <v/>
      </c>
    </row>
    <row r="44" spans="2:15" ht="25" customHeight="1">
      <c r="B44" s="2">
        <v>19</v>
      </c>
      <c r="C44" s="9"/>
      <c r="D44" s="10"/>
      <c r="E44" s="11"/>
      <c r="F44" s="11"/>
      <c r="G44" s="12" t="str">
        <f>IFERROR(IF(C44='99_データベース'!$B$3,VLOOKUP(E44,'99_データベース'!$F$3:$H$66,3,FALSE),IF(C44='99_データベース'!$B$4,'99_データベース'!$C$4,IF(C44='99_データベース'!$B$5,'99_データベース'!$C$5,IF(C44='99_データベース'!$B$6,'99_データベース'!$C$6,IF(C44='99_データベース'!$B$7,'99_データベース'!$C$7,IF(C44='99_データベース'!$B$8,'99_データベース'!$C$8,"")))))),"")</f>
        <v/>
      </c>
      <c r="H44" s="11"/>
      <c r="I44" s="11"/>
      <c r="J44" s="12" t="str">
        <f>IFERROR(IF(C44='99_データベース'!$B$3,VLOOKUP(H44,'99_データベース'!$J$3:$L$88,3,FALSE),IF(C44='99_データベース'!$B$4,'99_データベース'!$C$4,IF(C44='99_データベース'!$B$5,'99_データベース'!$C$5,IF(C44='99_データベース'!$B$6,'99_データベース'!$C$6,IF(C44='99_データベース'!$B$7,'99_データベース'!$C$7,IF(C44='99_データベース'!$B$8,'99_データベース'!$C$8,"")))))),"")</f>
        <v/>
      </c>
      <c r="K44" s="13" t="str">
        <f t="shared" si="1"/>
        <v/>
      </c>
      <c r="L44" s="14" t="str">
        <f>IFERROR(VLOOKUP(C44,'99_データベース'!$B$3:$D$8,3,FALSE),"")</f>
        <v/>
      </c>
      <c r="M44" s="13" t="str" cm="1">
        <f t="array" ref="M44">IF(IFERROR(SUM(IF(ISERROR(N44:O44),"",N44:O44)),"")=0,"",IFERROR(SUM(IF(ISERROR(N44:O44),"",N44:O44)),""))</f>
        <v/>
      </c>
      <c r="N44" s="13" t="str">
        <f t="shared" si="2"/>
        <v/>
      </c>
      <c r="O44" s="13" t="str">
        <f t="shared" si="0"/>
        <v/>
      </c>
    </row>
    <row r="45" spans="2:15" ht="25" customHeight="1">
      <c r="B45" s="2">
        <v>20</v>
      </c>
      <c r="C45" s="9"/>
      <c r="D45" s="10"/>
      <c r="E45" s="11"/>
      <c r="F45" s="11"/>
      <c r="G45" s="12" t="str">
        <f>IFERROR(IF(C45='99_データベース'!$B$3,VLOOKUP(E45,'99_データベース'!$F$3:$H$66,3,FALSE),IF(C45='99_データベース'!$B$4,'99_データベース'!$C$4,IF(C45='99_データベース'!$B$5,'99_データベース'!$C$5,IF(C45='99_データベース'!$B$6,'99_データベース'!$C$6,IF(C45='99_データベース'!$B$7,'99_データベース'!$C$7,IF(C45='99_データベース'!$B$8,'99_データベース'!$C$8,"")))))),"")</f>
        <v/>
      </c>
      <c r="H45" s="11"/>
      <c r="I45" s="11"/>
      <c r="J45" s="12" t="str">
        <f>IFERROR(IF(C45='99_データベース'!$B$3,VLOOKUP(H45,'99_データベース'!$J$3:$L$88,3,FALSE),IF(C45='99_データベース'!$B$4,'99_データベース'!$C$4,IF(C45='99_データベース'!$B$5,'99_データベース'!$C$5,IF(C45='99_データベース'!$B$6,'99_データベース'!$C$6,IF(C45='99_データベース'!$B$7,'99_データベース'!$C$7,IF(C45='99_データベース'!$B$8,'99_データベース'!$C$8,"")))))),"")</f>
        <v/>
      </c>
      <c r="K45" s="13" t="str">
        <f t="shared" si="1"/>
        <v/>
      </c>
      <c r="L45" s="14" t="str">
        <f>IFERROR(VLOOKUP(C45,'99_データベース'!$B$3:$D$8,3,FALSE),"")</f>
        <v/>
      </c>
      <c r="M45" s="13" t="str" cm="1">
        <f t="array" ref="M45">IF(IFERROR(SUM(IF(ISERROR(N45:O45),"",N45:O45)),"")=0,"",IFERROR(SUM(IF(ISERROR(N45:O45),"",N45:O45)),""))</f>
        <v/>
      </c>
      <c r="N45" s="13" t="str">
        <f t="shared" si="2"/>
        <v/>
      </c>
      <c r="O45" s="13" t="str">
        <f t="shared" si="0"/>
        <v/>
      </c>
    </row>
    <row r="46" spans="2:15" ht="25" customHeight="1">
      <c r="B46" s="2">
        <v>21</v>
      </c>
      <c r="C46" s="9"/>
      <c r="D46" s="10"/>
      <c r="E46" s="11"/>
      <c r="F46" s="11"/>
      <c r="G46" s="12" t="str">
        <f>IFERROR(IF(C46='99_データベース'!$B$3,VLOOKUP(E46,'99_データベース'!$F$3:$H$66,3,FALSE),IF(C46='99_データベース'!$B$4,'99_データベース'!$C$4,IF(C46='99_データベース'!$B$5,'99_データベース'!$C$5,IF(C46='99_データベース'!$B$6,'99_データベース'!$C$6,IF(C46='99_データベース'!$B$7,'99_データベース'!$C$7,IF(C46='99_データベース'!$B$8,'99_データベース'!$C$8,"")))))),"")</f>
        <v/>
      </c>
      <c r="H46" s="11"/>
      <c r="I46" s="11"/>
      <c r="J46" s="12" t="str">
        <f>IFERROR(IF(C46='99_データベース'!$B$3,VLOOKUP(H46,'99_データベース'!$J$3:$L$88,3,FALSE),IF(C46='99_データベース'!$B$4,'99_データベース'!$C$4,IF(C46='99_データベース'!$B$5,'99_データベース'!$C$5,IF(C46='99_データベース'!$B$6,'99_データベース'!$C$6,IF(C46='99_データベース'!$B$7,'99_データベース'!$C$7,IF(C46='99_データベース'!$B$8,'99_データベース'!$C$8,"")))))),"")</f>
        <v/>
      </c>
      <c r="K46" s="13" t="str">
        <f t="shared" si="1"/>
        <v/>
      </c>
      <c r="L46" s="14" t="str">
        <f>IFERROR(VLOOKUP(C46,'99_データベース'!$B$3:$D$8,3,FALSE),"")</f>
        <v/>
      </c>
      <c r="M46" s="13" t="str" cm="1">
        <f t="array" ref="M46">IF(IFERROR(SUM(IF(ISERROR(N46:O46),"",N46:O46)),"")=0,"",IFERROR(SUM(IF(ISERROR(N46:O46),"",N46:O46)),""))</f>
        <v/>
      </c>
      <c r="N46" s="13" t="str">
        <f t="shared" si="2"/>
        <v/>
      </c>
      <c r="O46" s="13" t="str">
        <f t="shared" si="0"/>
        <v/>
      </c>
    </row>
    <row r="47" spans="2:15" ht="25" customHeight="1">
      <c r="B47" s="2">
        <v>22</v>
      </c>
      <c r="C47" s="9"/>
      <c r="D47" s="10"/>
      <c r="E47" s="11"/>
      <c r="F47" s="11"/>
      <c r="G47" s="12" t="str">
        <f>IFERROR(IF(C47='99_データベース'!$B$3,VLOOKUP(E47,'99_データベース'!$F$3:$H$66,3,FALSE),IF(C47='99_データベース'!$B$4,'99_データベース'!$C$4,IF(C47='99_データベース'!$B$5,'99_データベース'!$C$5,IF(C47='99_データベース'!$B$6,'99_データベース'!$C$6,IF(C47='99_データベース'!$B$7,'99_データベース'!$C$7,IF(C47='99_データベース'!$B$8,'99_データベース'!$C$8,"")))))),"")</f>
        <v/>
      </c>
      <c r="H47" s="11"/>
      <c r="I47" s="11"/>
      <c r="J47" s="12" t="str">
        <f>IFERROR(IF(C47='99_データベース'!$B$3,VLOOKUP(H47,'99_データベース'!$J$3:$L$88,3,FALSE),IF(C47='99_データベース'!$B$4,'99_データベース'!$C$4,IF(C47='99_データベース'!$B$5,'99_データベース'!$C$5,IF(C47='99_データベース'!$B$6,'99_データベース'!$C$6,IF(C47='99_データベース'!$B$7,'99_データベース'!$C$7,IF(C47='99_データベース'!$B$8,'99_データベース'!$C$8,"")))))),"")</f>
        <v/>
      </c>
      <c r="K47" s="13" t="str">
        <f t="shared" si="1"/>
        <v/>
      </c>
      <c r="L47" s="14" t="str">
        <f>IFERROR(VLOOKUP(C47,'99_データベース'!$B$3:$D$8,3,FALSE),"")</f>
        <v/>
      </c>
      <c r="M47" s="13" t="str" cm="1">
        <f t="array" ref="M47">IF(IFERROR(SUM(IF(ISERROR(N47:O47),"",N47:O47)),"")=0,"",IFERROR(SUM(IF(ISERROR(N47:O47),"",N47:O47)),""))</f>
        <v/>
      </c>
      <c r="N47" s="13" t="str">
        <f t="shared" si="2"/>
        <v/>
      </c>
      <c r="O47" s="13" t="str">
        <f t="shared" si="0"/>
        <v/>
      </c>
    </row>
    <row r="48" spans="2:15" ht="25" customHeight="1">
      <c r="B48" s="2">
        <v>23</v>
      </c>
      <c r="C48" s="9"/>
      <c r="D48" s="10"/>
      <c r="E48" s="11"/>
      <c r="F48" s="11"/>
      <c r="G48" s="12" t="str">
        <f>IFERROR(IF(C48='99_データベース'!$B$3,VLOOKUP(E48,'99_データベース'!$F$3:$H$66,3,FALSE),IF(C48='99_データベース'!$B$4,'99_データベース'!$C$4,IF(C48='99_データベース'!$B$5,'99_データベース'!$C$5,IF(C48='99_データベース'!$B$6,'99_データベース'!$C$6,IF(C48='99_データベース'!$B$7,'99_データベース'!$C$7,IF(C48='99_データベース'!$B$8,'99_データベース'!$C$8,"")))))),"")</f>
        <v/>
      </c>
      <c r="H48" s="11"/>
      <c r="I48" s="11"/>
      <c r="J48" s="12" t="str">
        <f>IFERROR(IF(C48='99_データベース'!$B$3,VLOOKUP(H48,'99_データベース'!$J$3:$L$88,3,FALSE),IF(C48='99_データベース'!$B$4,'99_データベース'!$C$4,IF(C48='99_データベース'!$B$5,'99_データベース'!$C$5,IF(C48='99_データベース'!$B$6,'99_データベース'!$C$6,IF(C48='99_データベース'!$B$7,'99_データベース'!$C$7,IF(C48='99_データベース'!$B$8,'99_データベース'!$C$8,"")))))),"")</f>
        <v/>
      </c>
      <c r="K48" s="13" t="str">
        <f t="shared" si="1"/>
        <v/>
      </c>
      <c r="L48" s="14" t="str">
        <f>IFERROR(VLOOKUP(C48,'99_データベース'!$B$3:$D$8,3,FALSE),"")</f>
        <v/>
      </c>
      <c r="M48" s="13" t="str" cm="1">
        <f t="array" ref="M48">IF(IFERROR(SUM(IF(ISERROR(N48:O48),"",N48:O48)),"")=0,"",IFERROR(SUM(IF(ISERROR(N48:O48),"",N48:O48)),""))</f>
        <v/>
      </c>
      <c r="N48" s="13" t="str">
        <f t="shared" si="2"/>
        <v/>
      </c>
      <c r="O48" s="13" t="str">
        <f t="shared" si="0"/>
        <v/>
      </c>
    </row>
    <row r="49" spans="2:15" ht="25" customHeight="1">
      <c r="B49" s="2">
        <v>24</v>
      </c>
      <c r="C49" s="9"/>
      <c r="D49" s="10"/>
      <c r="E49" s="11"/>
      <c r="F49" s="11"/>
      <c r="G49" s="12" t="str">
        <f>IFERROR(IF(C49='99_データベース'!$B$3,VLOOKUP(E49,'99_データベース'!$F$3:$H$66,3,FALSE),IF(C49='99_データベース'!$B$4,'99_データベース'!$C$4,IF(C49='99_データベース'!$B$5,'99_データベース'!$C$5,IF(C49='99_データベース'!$B$6,'99_データベース'!$C$6,IF(C49='99_データベース'!$B$7,'99_データベース'!$C$7,IF(C49='99_データベース'!$B$8,'99_データベース'!$C$8,"")))))),"")</f>
        <v/>
      </c>
      <c r="H49" s="11"/>
      <c r="I49" s="11"/>
      <c r="J49" s="12" t="str">
        <f>IFERROR(IF(C49='99_データベース'!$B$3,VLOOKUP(H49,'99_データベース'!$J$3:$L$88,3,FALSE),IF(C49='99_データベース'!$B$4,'99_データベース'!$C$4,IF(C49='99_データベース'!$B$5,'99_データベース'!$C$5,IF(C49='99_データベース'!$B$6,'99_データベース'!$C$6,IF(C49='99_データベース'!$B$7,'99_データベース'!$C$7,IF(C49='99_データベース'!$B$8,'99_データベース'!$C$8,"")))))),"")</f>
        <v/>
      </c>
      <c r="K49" s="13" t="str">
        <f t="shared" si="1"/>
        <v/>
      </c>
      <c r="L49" s="14" t="str">
        <f>IFERROR(VLOOKUP(C49,'99_データベース'!$B$3:$D$8,3,FALSE),"")</f>
        <v/>
      </c>
      <c r="M49" s="13" t="str" cm="1">
        <f t="array" ref="M49">IF(IFERROR(SUM(IF(ISERROR(N49:O49),"",N49:O49)),"")=0,"",IFERROR(SUM(IF(ISERROR(N49:O49),"",N49:O49)),""))</f>
        <v/>
      </c>
      <c r="N49" s="13" t="str">
        <f t="shared" si="2"/>
        <v/>
      </c>
      <c r="O49" s="13" t="str">
        <f t="shared" si="0"/>
        <v/>
      </c>
    </row>
    <row r="50" spans="2:15" ht="25" customHeight="1">
      <c r="B50" s="2">
        <v>25</v>
      </c>
      <c r="C50" s="9"/>
      <c r="D50" s="10"/>
      <c r="E50" s="11"/>
      <c r="F50" s="11"/>
      <c r="G50" s="12" t="str">
        <f>IFERROR(IF(C50='99_データベース'!$B$3,VLOOKUP(E50,'99_データベース'!$F$3:$H$66,3,FALSE),IF(C50='99_データベース'!$B$4,'99_データベース'!$C$4,IF(C50='99_データベース'!$B$5,'99_データベース'!$C$5,IF(C50='99_データベース'!$B$6,'99_データベース'!$C$6,IF(C50='99_データベース'!$B$7,'99_データベース'!$C$7,IF(C50='99_データベース'!$B$8,'99_データベース'!$C$8,"")))))),"")</f>
        <v/>
      </c>
      <c r="H50" s="11"/>
      <c r="I50" s="11"/>
      <c r="J50" s="12" t="str">
        <f>IFERROR(IF(C50='99_データベース'!$B$3,VLOOKUP(H50,'99_データベース'!$J$3:$L$88,3,FALSE),IF(C50='99_データベース'!$B$4,'99_データベース'!$C$4,IF(C50='99_データベース'!$B$5,'99_データベース'!$C$5,IF(C50='99_データベース'!$B$6,'99_データベース'!$C$6,IF(C50='99_データベース'!$B$7,'99_データベース'!$C$7,IF(C50='99_データベース'!$B$8,'99_データベース'!$C$8,"")))))),"")</f>
        <v/>
      </c>
      <c r="K50" s="13" t="str">
        <f t="shared" si="1"/>
        <v/>
      </c>
      <c r="L50" s="14" t="str">
        <f>IFERROR(VLOOKUP(C50,'99_データベース'!$B$3:$D$8,3,FALSE),"")</f>
        <v/>
      </c>
      <c r="M50" s="13" t="str" cm="1">
        <f t="array" ref="M50">IF(IFERROR(SUM(IF(ISERROR(N50:O50),"",N50:O50)),"")=0,"",IFERROR(SUM(IF(ISERROR(N50:O50),"",N50:O50)),""))</f>
        <v/>
      </c>
      <c r="N50" s="13" t="str">
        <f t="shared" si="2"/>
        <v/>
      </c>
      <c r="O50" s="13" t="str">
        <f t="shared" si="0"/>
        <v/>
      </c>
    </row>
    <row r="51" spans="2:15" ht="25" customHeight="1">
      <c r="B51" s="2">
        <v>26</v>
      </c>
      <c r="C51" s="9"/>
      <c r="D51" s="10"/>
      <c r="E51" s="11"/>
      <c r="F51" s="11"/>
      <c r="G51" s="12" t="str">
        <f>IFERROR(IF(C51='99_データベース'!$B$3,VLOOKUP(E51,'99_データベース'!$F$3:$H$66,3,FALSE),IF(C51='99_データベース'!$B$4,'99_データベース'!$C$4,IF(C51='99_データベース'!$B$5,'99_データベース'!$C$5,IF(C51='99_データベース'!$B$6,'99_データベース'!$C$6,IF(C51='99_データベース'!$B$7,'99_データベース'!$C$7,IF(C51='99_データベース'!$B$8,'99_データベース'!$C$8,"")))))),"")</f>
        <v/>
      </c>
      <c r="H51" s="11"/>
      <c r="I51" s="11"/>
      <c r="J51" s="12" t="str">
        <f>IFERROR(IF(C51='99_データベース'!$B$3,VLOOKUP(H51,'99_データベース'!$J$3:$L$88,3,FALSE),IF(C51='99_データベース'!$B$4,'99_データベース'!$C$4,IF(C51='99_データベース'!$B$5,'99_データベース'!$C$5,IF(C51='99_データベース'!$B$6,'99_データベース'!$C$6,IF(C51='99_データベース'!$B$7,'99_データベース'!$C$7,IF(C51='99_データベース'!$B$8,'99_データベース'!$C$8,"")))))),"")</f>
        <v/>
      </c>
      <c r="K51" s="13" t="str">
        <f t="shared" si="1"/>
        <v/>
      </c>
      <c r="L51" s="14" t="str">
        <f>IFERROR(VLOOKUP(C51,'99_データベース'!$B$3:$D$8,3,FALSE),"")</f>
        <v/>
      </c>
      <c r="M51" s="13" t="str" cm="1">
        <f t="array" ref="M51">IF(IFERROR(SUM(IF(ISERROR(N51:O51),"",N51:O51)),"")=0,"",IFERROR(SUM(IF(ISERROR(N51:O51),"",N51:O51)),""))</f>
        <v/>
      </c>
      <c r="N51" s="13" t="str">
        <f t="shared" si="2"/>
        <v/>
      </c>
      <c r="O51" s="13" t="str">
        <f t="shared" si="0"/>
        <v/>
      </c>
    </row>
    <row r="52" spans="2:15" ht="25" customHeight="1">
      <c r="B52" s="2">
        <v>27</v>
      </c>
      <c r="C52" s="9"/>
      <c r="D52" s="10"/>
      <c r="E52" s="11"/>
      <c r="F52" s="11"/>
      <c r="G52" s="12" t="str">
        <f>IFERROR(IF(C52='99_データベース'!$B$3,VLOOKUP(E52,'99_データベース'!$F$3:$H$66,3,FALSE),IF(C52='99_データベース'!$B$4,'99_データベース'!$C$4,IF(C52='99_データベース'!$B$5,'99_データベース'!$C$5,IF(C52='99_データベース'!$B$6,'99_データベース'!$C$6,IF(C52='99_データベース'!$B$7,'99_データベース'!$C$7,IF(C52='99_データベース'!$B$8,'99_データベース'!$C$8,"")))))),"")</f>
        <v/>
      </c>
      <c r="H52" s="11"/>
      <c r="I52" s="11"/>
      <c r="J52" s="12" t="str">
        <f>IFERROR(IF(C52='99_データベース'!$B$3,VLOOKUP(H52,'99_データベース'!$J$3:$L$88,3,FALSE),IF(C52='99_データベース'!$B$4,'99_データベース'!$C$4,IF(C52='99_データベース'!$B$5,'99_データベース'!$C$5,IF(C52='99_データベース'!$B$6,'99_データベース'!$C$6,IF(C52='99_データベース'!$B$7,'99_データベース'!$C$7,IF(C52='99_データベース'!$B$8,'99_データベース'!$C$8,"")))))),"")</f>
        <v/>
      </c>
      <c r="K52" s="13" t="str">
        <f t="shared" si="1"/>
        <v/>
      </c>
      <c r="L52" s="14" t="str">
        <f>IFERROR(VLOOKUP(C52,'99_データベース'!$B$3:$D$8,3,FALSE),"")</f>
        <v/>
      </c>
      <c r="M52" s="13" t="str" cm="1">
        <f t="array" ref="M52">IF(IFERROR(SUM(IF(ISERROR(N52:O52),"",N52:O52)),"")=0,"",IFERROR(SUM(IF(ISERROR(N52:O52),"",N52:O52)),""))</f>
        <v/>
      </c>
      <c r="N52" s="13" t="str">
        <f t="shared" si="2"/>
        <v/>
      </c>
      <c r="O52" s="13" t="str">
        <f t="shared" si="0"/>
        <v/>
      </c>
    </row>
    <row r="53" spans="2:15" ht="25" customHeight="1">
      <c r="B53" s="2">
        <v>28</v>
      </c>
      <c r="C53" s="9"/>
      <c r="D53" s="10"/>
      <c r="E53" s="11"/>
      <c r="F53" s="11"/>
      <c r="G53" s="12" t="str">
        <f>IFERROR(IF(C53='99_データベース'!$B$3,VLOOKUP(E53,'99_データベース'!$F$3:$H$66,3,FALSE),IF(C53='99_データベース'!$B$4,'99_データベース'!$C$4,IF(C53='99_データベース'!$B$5,'99_データベース'!$C$5,IF(C53='99_データベース'!$B$6,'99_データベース'!$C$6,IF(C53='99_データベース'!$B$7,'99_データベース'!$C$7,IF(C53='99_データベース'!$B$8,'99_データベース'!$C$8,"")))))),"")</f>
        <v/>
      </c>
      <c r="H53" s="11"/>
      <c r="I53" s="11"/>
      <c r="J53" s="12" t="str">
        <f>IFERROR(IF(C53='99_データベース'!$B$3,VLOOKUP(H53,'99_データベース'!$J$3:$L$88,3,FALSE),IF(C53='99_データベース'!$B$4,'99_データベース'!$C$4,IF(C53='99_データベース'!$B$5,'99_データベース'!$C$5,IF(C53='99_データベース'!$B$6,'99_データベース'!$C$6,IF(C53='99_データベース'!$B$7,'99_データベース'!$C$7,IF(C53='99_データベース'!$B$8,'99_データベース'!$C$8,"")))))),"")</f>
        <v/>
      </c>
      <c r="K53" s="13" t="str">
        <f t="shared" si="1"/>
        <v/>
      </c>
      <c r="L53" s="14" t="str">
        <f>IFERROR(VLOOKUP(C53,'99_データベース'!$B$3:$D$8,3,FALSE),"")</f>
        <v/>
      </c>
      <c r="M53" s="13" t="str" cm="1">
        <f t="array" ref="M53">IF(IFERROR(SUM(IF(ISERROR(N53:O53),"",N53:O53)),"")=0,"",IFERROR(SUM(IF(ISERROR(N53:O53),"",N53:O53)),""))</f>
        <v/>
      </c>
      <c r="N53" s="13" t="str">
        <f t="shared" si="2"/>
        <v/>
      </c>
      <c r="O53" s="13" t="str">
        <f t="shared" si="0"/>
        <v/>
      </c>
    </row>
    <row r="54" spans="2:15" ht="25" customHeight="1">
      <c r="B54" s="2">
        <v>29</v>
      </c>
      <c r="C54" s="9"/>
      <c r="D54" s="10"/>
      <c r="E54" s="11"/>
      <c r="F54" s="11"/>
      <c r="G54" s="12" t="str">
        <f>IFERROR(IF(C54='99_データベース'!$B$3,VLOOKUP(E54,'99_データベース'!$F$3:$H$66,3,FALSE),IF(C54='99_データベース'!$B$4,'99_データベース'!$C$4,IF(C54='99_データベース'!$B$5,'99_データベース'!$C$5,IF(C54='99_データベース'!$B$6,'99_データベース'!$C$6,IF(C54='99_データベース'!$B$7,'99_データベース'!$C$7,IF(C54='99_データベース'!$B$8,'99_データベース'!$C$8,"")))))),"")</f>
        <v/>
      </c>
      <c r="H54" s="11"/>
      <c r="I54" s="11"/>
      <c r="J54" s="12" t="str">
        <f>IFERROR(IF(C54='99_データベース'!$B$3,VLOOKUP(H54,'99_データベース'!$J$3:$L$88,3,FALSE),IF(C54='99_データベース'!$B$4,'99_データベース'!$C$4,IF(C54='99_データベース'!$B$5,'99_データベース'!$C$5,IF(C54='99_データベース'!$B$6,'99_データベース'!$C$6,IF(C54='99_データベース'!$B$7,'99_データベース'!$C$7,IF(C54='99_データベース'!$B$8,'99_データベース'!$C$8,"")))))),"")</f>
        <v/>
      </c>
      <c r="K54" s="13" t="str">
        <f t="shared" si="1"/>
        <v/>
      </c>
      <c r="L54" s="14" t="str">
        <f>IFERROR(VLOOKUP(C54,'99_データベース'!$B$3:$D$8,3,FALSE),"")</f>
        <v/>
      </c>
      <c r="M54" s="13" t="str" cm="1">
        <f t="array" ref="M54">IF(IFERROR(SUM(IF(ISERROR(N54:O54),"",N54:O54)),"")=0,"",IFERROR(SUM(IF(ISERROR(N54:O54),"",N54:O54)),""))</f>
        <v/>
      </c>
      <c r="N54" s="13" t="str">
        <f t="shared" si="2"/>
        <v/>
      </c>
      <c r="O54" s="13" t="str">
        <f t="shared" si="0"/>
        <v/>
      </c>
    </row>
    <row r="55" spans="2:15" ht="25" customHeight="1">
      <c r="B55" s="2">
        <v>30</v>
      </c>
      <c r="C55" s="9"/>
      <c r="D55" s="10"/>
      <c r="E55" s="11"/>
      <c r="F55" s="11"/>
      <c r="G55" s="12" t="str">
        <f>IFERROR(IF(C55='99_データベース'!$B$3,VLOOKUP(E55,'99_データベース'!$F$3:$H$66,3,FALSE),IF(C55='99_データベース'!$B$4,'99_データベース'!$C$4,IF(C55='99_データベース'!$B$5,'99_データベース'!$C$5,IF(C55='99_データベース'!$B$6,'99_データベース'!$C$6,IF(C55='99_データベース'!$B$7,'99_データベース'!$C$7,IF(C55='99_データベース'!$B$8,'99_データベース'!$C$8,"")))))),"")</f>
        <v/>
      </c>
      <c r="H55" s="11"/>
      <c r="I55" s="11"/>
      <c r="J55" s="12" t="str">
        <f>IFERROR(IF(C55='99_データベース'!$B$3,VLOOKUP(H55,'99_データベース'!$J$3:$L$88,3,FALSE),IF(C55='99_データベース'!$B$4,'99_データベース'!$C$4,IF(C55='99_データベース'!$B$5,'99_データベース'!$C$5,IF(C55='99_データベース'!$B$6,'99_データベース'!$C$6,IF(C55='99_データベース'!$B$7,'99_データベース'!$C$7,IF(C55='99_データベース'!$B$8,'99_データベース'!$C$8,"")))))),"")</f>
        <v/>
      </c>
      <c r="K55" s="13" t="str">
        <f t="shared" si="1"/>
        <v/>
      </c>
      <c r="L55" s="14" t="str">
        <f>IFERROR(VLOOKUP(C55,'99_データベース'!$B$3:$D$8,3,FALSE),"")</f>
        <v/>
      </c>
      <c r="M55" s="13" t="str" cm="1">
        <f t="array" ref="M55">IF(IFERROR(SUM(IF(ISERROR(N55:O55),"",N55:O55)),"")=0,"",IFERROR(SUM(IF(ISERROR(N55:O55),"",N55:O55)),""))</f>
        <v/>
      </c>
      <c r="N55" s="13" t="str">
        <f t="shared" si="2"/>
        <v/>
      </c>
      <c r="O55" s="13" t="str">
        <f t="shared" si="0"/>
        <v/>
      </c>
    </row>
    <row r="56" spans="2:15" ht="25" customHeight="1">
      <c r="B56" s="2">
        <v>31</v>
      </c>
      <c r="C56" s="9"/>
      <c r="D56" s="10"/>
      <c r="E56" s="11"/>
      <c r="F56" s="11"/>
      <c r="G56" s="12" t="str">
        <f>IFERROR(IF(C56='99_データベース'!$B$3,VLOOKUP(E56,'99_データベース'!$F$3:$H$66,3,FALSE),IF(C56='99_データベース'!$B$4,'99_データベース'!$C$4,IF(C56='99_データベース'!$B$5,'99_データベース'!$C$5,IF(C56='99_データベース'!$B$6,'99_データベース'!$C$6,IF(C56='99_データベース'!$B$7,'99_データベース'!$C$7,IF(C56='99_データベース'!$B$8,'99_データベース'!$C$8,"")))))),"")</f>
        <v/>
      </c>
      <c r="H56" s="11"/>
      <c r="I56" s="11"/>
      <c r="J56" s="12" t="str">
        <f>IFERROR(IF(C56='99_データベース'!$B$3,VLOOKUP(H56,'99_データベース'!$J$3:$L$88,3,FALSE),IF(C56='99_データベース'!$B$4,'99_データベース'!$C$4,IF(C56='99_データベース'!$B$5,'99_データベース'!$C$5,IF(C56='99_データベース'!$B$6,'99_データベース'!$C$6,IF(C56='99_データベース'!$B$7,'99_データベース'!$C$7,IF(C56='99_データベース'!$B$8,'99_データベース'!$C$8,"")))))),"")</f>
        <v/>
      </c>
      <c r="K56" s="13" t="str">
        <f t="shared" si="1"/>
        <v/>
      </c>
      <c r="L56" s="14" t="str">
        <f>IFERROR(VLOOKUP(C56,'99_データベース'!$B$3:$D$8,3,FALSE),"")</f>
        <v/>
      </c>
      <c r="M56" s="13" t="str" cm="1">
        <f t="array" ref="M56">IF(IFERROR(SUM(IF(ISERROR(N56:O56),"",N56:O56)),"")=0,"",IFERROR(SUM(IF(ISERROR(N56:O56),"",N56:O56)),""))</f>
        <v/>
      </c>
      <c r="N56" s="13" t="str">
        <f t="shared" si="2"/>
        <v/>
      </c>
      <c r="O56" s="13" t="str">
        <f t="shared" si="0"/>
        <v/>
      </c>
    </row>
    <row r="57" spans="2:15" ht="25" customHeight="1">
      <c r="B57" s="2">
        <v>32</v>
      </c>
      <c r="C57" s="16"/>
      <c r="D57" s="10"/>
      <c r="E57" s="11"/>
      <c r="F57" s="11"/>
      <c r="G57" s="12" t="str">
        <f>IFERROR(IF(C57='99_データベース'!$B$3,VLOOKUP(E57,'99_データベース'!$F$3:$H$66,3,FALSE),IF(C57='99_データベース'!$B$4,'99_データベース'!$C$4,IF(C57='99_データベース'!$B$5,'99_データベース'!$C$5,IF(C57='99_データベース'!$B$6,'99_データベース'!$C$6,IF(C57='99_データベース'!$B$7,'99_データベース'!$C$7,IF(C57='99_データベース'!$B$8,'99_データベース'!$C$8,"")))))),"")</f>
        <v/>
      </c>
      <c r="H57" s="11"/>
      <c r="I57" s="11"/>
      <c r="J57" s="12" t="str">
        <f>IFERROR(IF(C57='99_データベース'!$B$3,VLOOKUP(H57,'99_データベース'!$J$3:$L$88,3,FALSE),IF(C57='99_データベース'!$B$4,'99_データベース'!$C$4,IF(C57='99_データベース'!$B$5,'99_データベース'!$C$5,IF(C57='99_データベース'!$B$6,'99_データベース'!$C$6,IF(C57='99_データベース'!$B$7,'99_データベース'!$C$7,IF(C57='99_データベース'!$B$8,'99_データベース'!$C$8,"")))))),"")</f>
        <v/>
      </c>
      <c r="K57" s="13" t="str">
        <f t="shared" si="1"/>
        <v/>
      </c>
      <c r="L57" s="14" t="str">
        <f>IFERROR(VLOOKUP(C57,'99_データベース'!$B$3:$D$8,3,FALSE),"")</f>
        <v/>
      </c>
      <c r="M57" s="13" t="str" cm="1">
        <f t="array" ref="M57">IF(IFERROR(SUM(IF(ISERROR(N57:O57),"",N57:O57)),"")=0,"",IFERROR(SUM(IF(ISERROR(N57:O57),"",N57:O57)),""))</f>
        <v/>
      </c>
      <c r="N57" s="13" t="str">
        <f t="shared" si="2"/>
        <v/>
      </c>
      <c r="O57" s="13" t="str">
        <f t="shared" si="0"/>
        <v/>
      </c>
    </row>
    <row r="58" spans="2:15" ht="25" customHeight="1">
      <c r="B58" s="2">
        <v>33</v>
      </c>
      <c r="C58" s="16"/>
      <c r="D58" s="10"/>
      <c r="E58" s="11"/>
      <c r="F58" s="11"/>
      <c r="G58" s="12" t="str">
        <f>IFERROR(IF(C58='99_データベース'!$B$3,VLOOKUP(E58,'99_データベース'!$F$3:$H$66,3,FALSE),IF(C58='99_データベース'!$B$4,'99_データベース'!$C$4,IF(C58='99_データベース'!$B$5,'99_データベース'!$C$5,IF(C58='99_データベース'!$B$6,'99_データベース'!$C$6,IF(C58='99_データベース'!$B$7,'99_データベース'!$C$7,IF(C58='99_データベース'!$B$8,'99_データベース'!$C$8,"")))))),"")</f>
        <v/>
      </c>
      <c r="H58" s="11"/>
      <c r="I58" s="11"/>
      <c r="J58" s="12" t="str">
        <f>IFERROR(IF(C58='99_データベース'!$B$3,VLOOKUP(H58,'99_データベース'!$J$3:$L$88,3,FALSE),IF(C58='99_データベース'!$B$4,'99_データベース'!$C$4,IF(C58='99_データベース'!$B$5,'99_データベース'!$C$5,IF(C58='99_データベース'!$B$6,'99_データベース'!$C$6,IF(C58='99_データベース'!$B$7,'99_データベース'!$C$7,IF(C58='99_データベース'!$B$8,'99_データベース'!$C$8,"")))))),"")</f>
        <v/>
      </c>
      <c r="K58" s="13" t="str">
        <f t="shared" si="1"/>
        <v/>
      </c>
      <c r="L58" s="14" t="str">
        <f>IFERROR(VLOOKUP(C58,'99_データベース'!$B$3:$D$8,3,FALSE),"")</f>
        <v/>
      </c>
      <c r="M58" s="13" t="str" cm="1">
        <f t="array" ref="M58">IF(IFERROR(SUM(IF(ISERROR(N58:O58),"",N58:O58)),"")=0,"",IFERROR(SUM(IF(ISERROR(N58:O58),"",N58:O58)),""))</f>
        <v/>
      </c>
      <c r="N58" s="13" t="str">
        <f t="shared" si="2"/>
        <v/>
      </c>
      <c r="O58" s="13" t="str">
        <f t="shared" si="0"/>
        <v/>
      </c>
    </row>
    <row r="59" spans="2:15" ht="25" customHeight="1">
      <c r="B59" s="2">
        <v>34</v>
      </c>
      <c r="C59" s="16"/>
      <c r="D59" s="10"/>
      <c r="E59" s="11"/>
      <c r="F59" s="11"/>
      <c r="G59" s="12" t="str">
        <f>IFERROR(IF(C59='99_データベース'!$B$3,VLOOKUP(E59,'99_データベース'!$F$3:$H$66,3,FALSE),IF(C59='99_データベース'!$B$4,'99_データベース'!$C$4,IF(C59='99_データベース'!$B$5,'99_データベース'!$C$5,IF(C59='99_データベース'!$B$6,'99_データベース'!$C$6,IF(C59='99_データベース'!$B$7,'99_データベース'!$C$7,IF(C59='99_データベース'!$B$8,'99_データベース'!$C$8,"")))))),"")</f>
        <v/>
      </c>
      <c r="H59" s="11"/>
      <c r="I59" s="11"/>
      <c r="J59" s="12" t="str">
        <f>IFERROR(IF(C59='99_データベース'!$B$3,VLOOKUP(H59,'99_データベース'!$J$3:$L$88,3,FALSE),IF(C59='99_データベース'!$B$4,'99_データベース'!$C$4,IF(C59='99_データベース'!$B$5,'99_データベース'!$C$5,IF(C59='99_データベース'!$B$6,'99_データベース'!$C$6,IF(C59='99_データベース'!$B$7,'99_データベース'!$C$7,IF(C59='99_データベース'!$B$8,'99_データベース'!$C$8,"")))))),"")</f>
        <v/>
      </c>
      <c r="K59" s="13" t="str">
        <f t="shared" si="1"/>
        <v/>
      </c>
      <c r="L59" s="14" t="str">
        <f>IFERROR(VLOOKUP(C59,'99_データベース'!$B$3:$D$8,3,FALSE),"")</f>
        <v/>
      </c>
      <c r="M59" s="13" t="str" cm="1">
        <f t="array" ref="M59">IF(IFERROR(SUM(IF(ISERROR(N59:O59),"",N59:O59)),"")=0,"",IFERROR(SUM(IF(ISERROR(N59:O59),"",N59:O59)),""))</f>
        <v/>
      </c>
      <c r="N59" s="13" t="str">
        <f t="shared" si="2"/>
        <v/>
      </c>
      <c r="O59" s="13" t="str">
        <f t="shared" si="0"/>
        <v/>
      </c>
    </row>
    <row r="60" spans="2:15" ht="25" customHeight="1">
      <c r="B60" s="2">
        <v>35</v>
      </c>
      <c r="C60" s="16"/>
      <c r="D60" s="10"/>
      <c r="E60" s="11"/>
      <c r="F60" s="11"/>
      <c r="G60" s="12" t="str">
        <f>IFERROR(IF(C60='99_データベース'!$B$3,VLOOKUP(E60,'99_データベース'!$F$3:$H$66,3,FALSE),IF(C60='99_データベース'!$B$4,'99_データベース'!$C$4,IF(C60='99_データベース'!$B$5,'99_データベース'!$C$5,IF(C60='99_データベース'!$B$6,'99_データベース'!$C$6,IF(C60='99_データベース'!$B$7,'99_データベース'!$C$7,IF(C60='99_データベース'!$B$8,'99_データベース'!$C$8,"")))))),"")</f>
        <v/>
      </c>
      <c r="H60" s="11"/>
      <c r="I60" s="11"/>
      <c r="J60" s="12" t="str">
        <f>IFERROR(IF(C60='99_データベース'!$B$3,VLOOKUP(H60,'99_データベース'!$J$3:$L$88,3,FALSE),IF(C60='99_データベース'!$B$4,'99_データベース'!$C$4,IF(C60='99_データベース'!$B$5,'99_データベース'!$C$5,IF(C60='99_データベース'!$B$6,'99_データベース'!$C$6,IF(C60='99_データベース'!$B$7,'99_データベース'!$C$7,IF(C60='99_データベース'!$B$8,'99_データベース'!$C$8,"")))))),"")</f>
        <v/>
      </c>
      <c r="K60" s="13" t="str">
        <f t="shared" si="1"/>
        <v/>
      </c>
      <c r="L60" s="14" t="str">
        <f>IFERROR(VLOOKUP(C60,'99_データベース'!$B$3:$D$8,3,FALSE),"")</f>
        <v/>
      </c>
      <c r="M60" s="13" t="str" cm="1">
        <f t="array" ref="M60">IF(IFERROR(SUM(IF(ISERROR(N60:O60),"",N60:O60)),"")=0,"",IFERROR(SUM(IF(ISERROR(N60:O60),"",N60:O60)),""))</f>
        <v/>
      </c>
      <c r="N60" s="13" t="str">
        <f t="shared" si="2"/>
        <v/>
      </c>
      <c r="O60" s="13" t="str">
        <f t="shared" si="0"/>
        <v/>
      </c>
    </row>
    <row r="61" spans="2:15" ht="25" customHeight="1">
      <c r="B61" s="2">
        <v>36</v>
      </c>
      <c r="C61" s="16"/>
      <c r="D61" s="10"/>
      <c r="E61" s="11"/>
      <c r="F61" s="11"/>
      <c r="G61" s="12" t="str">
        <f>IFERROR(IF(C61='99_データベース'!$B$3,VLOOKUP(E61,'99_データベース'!$F$3:$H$66,3,FALSE),IF(C61='99_データベース'!$B$4,'99_データベース'!$C$4,IF(C61='99_データベース'!$B$5,'99_データベース'!$C$5,IF(C61='99_データベース'!$B$6,'99_データベース'!$C$6,IF(C61='99_データベース'!$B$7,'99_データベース'!$C$7,IF(C61='99_データベース'!$B$8,'99_データベース'!$C$8,"")))))),"")</f>
        <v/>
      </c>
      <c r="H61" s="11"/>
      <c r="I61" s="11"/>
      <c r="J61" s="12" t="str">
        <f>IFERROR(IF(C61='99_データベース'!$B$3,VLOOKUP(H61,'99_データベース'!$J$3:$L$88,3,FALSE),IF(C61='99_データベース'!$B$4,'99_データベース'!$C$4,IF(C61='99_データベース'!$B$5,'99_データベース'!$C$5,IF(C61='99_データベース'!$B$6,'99_データベース'!$C$6,IF(C61='99_データベース'!$B$7,'99_データベース'!$C$7,IF(C61='99_データベース'!$B$8,'99_データベース'!$C$8,"")))))),"")</f>
        <v/>
      </c>
      <c r="K61" s="13" t="str">
        <f t="shared" si="1"/>
        <v/>
      </c>
      <c r="L61" s="14" t="str">
        <f>IFERROR(VLOOKUP(C61,'99_データベース'!$B$3:$D$8,3,FALSE),"")</f>
        <v/>
      </c>
      <c r="M61" s="13" t="str" cm="1">
        <f t="array" ref="M61">IF(IFERROR(SUM(IF(ISERROR(N61:O61),"",N61:O61)),"")=0,"",IFERROR(SUM(IF(ISERROR(N61:O61),"",N61:O61)),""))</f>
        <v/>
      </c>
      <c r="N61" s="13" t="str">
        <f t="shared" si="2"/>
        <v/>
      </c>
      <c r="O61" s="13" t="str">
        <f t="shared" si="0"/>
        <v/>
      </c>
    </row>
    <row r="62" spans="2:15" ht="25" customHeight="1">
      <c r="B62" s="2">
        <v>37</v>
      </c>
      <c r="C62" s="16"/>
      <c r="D62" s="10"/>
      <c r="E62" s="11"/>
      <c r="F62" s="11"/>
      <c r="G62" s="12" t="str">
        <f>IFERROR(IF(C62='99_データベース'!$B$3,VLOOKUP(E62,'99_データベース'!$F$3:$H$66,3,FALSE),IF(C62='99_データベース'!$B$4,'99_データベース'!$C$4,IF(C62='99_データベース'!$B$5,'99_データベース'!$C$5,IF(C62='99_データベース'!$B$6,'99_データベース'!$C$6,IF(C62='99_データベース'!$B$7,'99_データベース'!$C$7,IF(C62='99_データベース'!$B$8,'99_データベース'!$C$8,"")))))),"")</f>
        <v/>
      </c>
      <c r="H62" s="11"/>
      <c r="I62" s="11"/>
      <c r="J62" s="12" t="str">
        <f>IFERROR(IF(C62='99_データベース'!$B$3,VLOOKUP(H62,'99_データベース'!$J$3:$L$88,3,FALSE),IF(C62='99_データベース'!$B$4,'99_データベース'!$C$4,IF(C62='99_データベース'!$B$5,'99_データベース'!$C$5,IF(C62='99_データベース'!$B$6,'99_データベース'!$C$6,IF(C62='99_データベース'!$B$7,'99_データベース'!$C$7,IF(C62='99_データベース'!$B$8,'99_データベース'!$C$8,"")))))),"")</f>
        <v/>
      </c>
      <c r="K62" s="13" t="str">
        <f t="shared" si="1"/>
        <v/>
      </c>
      <c r="L62" s="14" t="str">
        <f>IFERROR(VLOOKUP(C62,'99_データベース'!$B$3:$D$8,3,FALSE),"")</f>
        <v/>
      </c>
      <c r="M62" s="13" t="str" cm="1">
        <f t="array" ref="M62">IF(IFERROR(SUM(IF(ISERROR(N62:O62),"",N62:O62)),"")=0,"",IFERROR(SUM(IF(ISERROR(N62:O62),"",N62:O62)),""))</f>
        <v/>
      </c>
      <c r="N62" s="13" t="str">
        <f t="shared" si="2"/>
        <v/>
      </c>
      <c r="O62" s="13" t="str">
        <f t="shared" si="0"/>
        <v/>
      </c>
    </row>
    <row r="63" spans="2:15" ht="25" customHeight="1">
      <c r="B63" s="2">
        <v>38</v>
      </c>
      <c r="C63" s="16"/>
      <c r="D63" s="10"/>
      <c r="E63" s="11"/>
      <c r="F63" s="11"/>
      <c r="G63" s="12" t="str">
        <f>IFERROR(IF(C63='99_データベース'!$B$3,VLOOKUP(E63,'99_データベース'!$F$3:$H$66,3,FALSE),IF(C63='99_データベース'!$B$4,'99_データベース'!$C$4,IF(C63='99_データベース'!$B$5,'99_データベース'!$C$5,IF(C63='99_データベース'!$B$6,'99_データベース'!$C$6,IF(C63='99_データベース'!$B$7,'99_データベース'!$C$7,IF(C63='99_データベース'!$B$8,'99_データベース'!$C$8,"")))))),"")</f>
        <v/>
      </c>
      <c r="H63" s="11"/>
      <c r="I63" s="11"/>
      <c r="J63" s="12" t="str">
        <f>IFERROR(IF(C63='99_データベース'!$B$3,VLOOKUP(H63,'99_データベース'!$J$3:$L$88,3,FALSE),IF(C63='99_データベース'!$B$4,'99_データベース'!$C$4,IF(C63='99_データベース'!$B$5,'99_データベース'!$C$5,IF(C63='99_データベース'!$B$6,'99_データベース'!$C$6,IF(C63='99_データベース'!$B$7,'99_データベース'!$C$7,IF(C63='99_データベース'!$B$8,'99_データベース'!$C$8,"")))))),"")</f>
        <v/>
      </c>
      <c r="K63" s="13" t="str">
        <f t="shared" si="1"/>
        <v/>
      </c>
      <c r="L63" s="14" t="str">
        <f>IFERROR(VLOOKUP(C63,'99_データベース'!$B$3:$D$8,3,FALSE),"")</f>
        <v/>
      </c>
      <c r="M63" s="13" t="str" cm="1">
        <f t="array" ref="M63">IF(IFERROR(SUM(IF(ISERROR(N63:O63),"",N63:O63)),"")=0,"",IFERROR(SUM(IF(ISERROR(N63:O63),"",N63:O63)),""))</f>
        <v/>
      </c>
      <c r="N63" s="13" t="str">
        <f t="shared" si="2"/>
        <v/>
      </c>
      <c r="O63" s="13" t="str">
        <f t="shared" si="0"/>
        <v/>
      </c>
    </row>
    <row r="64" spans="2:15" ht="25" customHeight="1">
      <c r="B64" s="2">
        <v>39</v>
      </c>
      <c r="C64" s="16"/>
      <c r="D64" s="10"/>
      <c r="E64" s="11"/>
      <c r="F64" s="11"/>
      <c r="G64" s="12" t="str">
        <f>IFERROR(IF(C64='99_データベース'!$B$3,VLOOKUP(E64,'99_データベース'!$F$3:$H$66,3,FALSE),IF(C64='99_データベース'!$B$4,'99_データベース'!$C$4,IF(C64='99_データベース'!$B$5,'99_データベース'!$C$5,IF(C64='99_データベース'!$B$6,'99_データベース'!$C$6,IF(C64='99_データベース'!$B$7,'99_データベース'!$C$7,IF(C64='99_データベース'!$B$8,'99_データベース'!$C$8,"")))))),"")</f>
        <v/>
      </c>
      <c r="H64" s="11"/>
      <c r="I64" s="11"/>
      <c r="J64" s="12" t="str">
        <f>IFERROR(IF(C64='99_データベース'!$B$3,VLOOKUP(H64,'99_データベース'!$J$3:$L$88,3,FALSE),IF(C64='99_データベース'!$B$4,'99_データベース'!$C$4,IF(C64='99_データベース'!$B$5,'99_データベース'!$C$5,IF(C64='99_データベース'!$B$6,'99_データベース'!$C$6,IF(C64='99_データベース'!$B$7,'99_データベース'!$C$7,IF(C64='99_データベース'!$B$8,'99_データベース'!$C$8,"")))))),"")</f>
        <v/>
      </c>
      <c r="K64" s="13" t="str">
        <f t="shared" si="1"/>
        <v/>
      </c>
      <c r="L64" s="14" t="str">
        <f>IFERROR(VLOOKUP(C64,'99_データベース'!$B$3:$D$8,3,FALSE),"")</f>
        <v/>
      </c>
      <c r="M64" s="13" t="str" cm="1">
        <f t="array" ref="M64">IF(IFERROR(SUM(IF(ISERROR(N64:O64),"",N64:O64)),"")=0,"",IFERROR(SUM(IF(ISERROR(N64:O64),"",N64:O64)),""))</f>
        <v/>
      </c>
      <c r="N64" s="13" t="str">
        <f t="shared" si="2"/>
        <v/>
      </c>
      <c r="O64" s="13" t="str">
        <f t="shared" si="0"/>
        <v/>
      </c>
    </row>
    <row r="65" spans="2:15" ht="25" customHeight="1" thickBot="1">
      <c r="B65" s="17">
        <v>40</v>
      </c>
      <c r="C65" s="18"/>
      <c r="D65" s="19"/>
      <c r="E65" s="20"/>
      <c r="F65" s="20"/>
      <c r="G65" s="21" t="str">
        <f>IFERROR(IF(C65='99_データベース'!$B$3,VLOOKUP(E65,'99_データベース'!$F$3:$H$66,3,FALSE),IF(C65='99_データベース'!$B$4,'99_データベース'!$C$4,IF(C65='99_データベース'!$B$5,'99_データベース'!$C$5,IF(C65='99_データベース'!$B$6,'99_データベース'!$C$6,IF(C65='99_データベース'!$B$7,'99_データベース'!$C$7,IF(C65='99_データベース'!$B$8,'99_データベース'!$C$8,"")))))),"")</f>
        <v/>
      </c>
      <c r="H65" s="20"/>
      <c r="I65" s="20"/>
      <c r="J65" s="22" t="str">
        <f>IFERROR(IF(C65='99_データベース'!$B$3,VLOOKUP(H65,'99_データベース'!$J$3:$L$88,3,FALSE),IF(C65='99_データベース'!$B$4,'99_データベース'!$C$4,IF(C65='99_データベース'!$B$5,'99_データベース'!$C$5,IF(C65='99_データベース'!$B$6,'99_データベース'!$C$6,IF(C65='99_データベース'!$B$7,'99_データベース'!$C$7,IF(C65='99_データベース'!$B$8,'99_データベース'!$C$8,"")))))),"")</f>
        <v/>
      </c>
      <c r="K65" s="23" t="str">
        <f t="shared" si="1"/>
        <v/>
      </c>
      <c r="L65" s="24" t="str">
        <f>IFERROR(VLOOKUP(C65,'99_データベース'!$B$3:$D$8,3,FALSE),"")</f>
        <v/>
      </c>
      <c r="M65" s="23" t="str" cm="1">
        <f t="array" ref="M65">IF(IFERROR(SUM(IF(ISERROR(N65:O65),"",N65:O65)),"")=0,"",IFERROR(SUM(IF(ISERROR(N65:O65),"",N65:O65)),""))</f>
        <v/>
      </c>
      <c r="N65" s="23" t="str">
        <f t="shared" si="2"/>
        <v/>
      </c>
      <c r="O65" s="23" t="str">
        <f t="shared" si="0"/>
        <v/>
      </c>
    </row>
    <row r="66" spans="2:15" ht="36.75" customHeight="1" thickTop="1" thickBot="1">
      <c r="B66" s="25" t="s">
        <v>13</v>
      </c>
      <c r="C66" s="26"/>
      <c r="D66" s="27"/>
      <c r="E66" s="28"/>
      <c r="F66" s="29">
        <f>SUM(F26:F65)</f>
        <v>0</v>
      </c>
      <c r="G66" s="30"/>
      <c r="H66" s="31"/>
      <c r="I66" s="32">
        <f>SUM(I26:I65)</f>
        <v>0</v>
      </c>
      <c r="J66" s="33"/>
      <c r="K66" s="29">
        <f>SUM(K26:K65)</f>
        <v>0</v>
      </c>
      <c r="L66" s="28"/>
      <c r="M66" s="34">
        <f>SUM(M26:M65)</f>
        <v>0</v>
      </c>
      <c r="N66" s="35">
        <f>SUM(N26:N65)</f>
        <v>0</v>
      </c>
      <c r="O66" s="36">
        <f>SUM(O26:O65)</f>
        <v>0</v>
      </c>
    </row>
  </sheetData>
  <autoFilter ref="B25:P25" xr:uid="{00000000-0009-0000-0000-000000000000}"/>
  <mergeCells count="15">
    <mergeCell ref="N14:O14"/>
    <mergeCell ref="N13:O13"/>
    <mergeCell ref="N12:O12"/>
    <mergeCell ref="B20:L21"/>
    <mergeCell ref="B23:B25"/>
    <mergeCell ref="C23:C25"/>
    <mergeCell ref="E23:K23"/>
    <mergeCell ref="L23:L25"/>
    <mergeCell ref="N23:O23"/>
    <mergeCell ref="E24:G24"/>
    <mergeCell ref="H24:J24"/>
    <mergeCell ref="K24:K25"/>
    <mergeCell ref="N24:N25"/>
    <mergeCell ref="O24:O25"/>
    <mergeCell ref="M23:M25"/>
  </mergeCells>
  <phoneticPr fontId="3"/>
  <pageMargins left="0.7" right="0.7" top="0.75" bottom="0.75" header="0.3" footer="0.3"/>
  <pageSetup paperSize="8" scale="46"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xr:uid="{00000000-0002-0000-0000-000000000000}">
          <x14:formula1>
            <xm:f>'99_データベース'!$O$11:$O$22</xm:f>
          </x14:formula1>
          <xm:sqref>H26:H65</xm:sqref>
        </x14:dataValidation>
        <x14:dataValidation type="list" allowBlank="1" showInputMessage="1" xr:uid="{00000000-0002-0000-0000-000001000000}">
          <x14:formula1>
            <xm:f>'99_データベース'!$F$4:$F$6</xm:f>
          </x14:formula1>
          <xm:sqref>E26:E65</xm:sqref>
        </x14:dataValidation>
        <x14:dataValidation type="list" allowBlank="1" showInputMessage="1" showErrorMessage="1" xr:uid="{00000000-0002-0000-0000-000002000000}">
          <x14:formula1>
            <xm:f>'99_データベース'!$B$3:$B$8</xm:f>
          </x14:formula1>
          <xm:sqref>C26:C65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B1:H55"/>
  <sheetViews>
    <sheetView showGridLines="0" view="pageBreakPreview" zoomScale="85" zoomScaleNormal="100" zoomScaleSheetLayoutView="85" workbookViewId="0">
      <selection activeCell="F8" sqref="F8"/>
    </sheetView>
  </sheetViews>
  <sheetFormatPr defaultColWidth="9.09765625" defaultRowHeight="18"/>
  <cols>
    <col min="1" max="1" width="4.5" style="37" customWidth="1"/>
    <col min="2" max="2" width="12.59765625" style="37" customWidth="1"/>
    <col min="3" max="7" width="21.296875" style="37" customWidth="1"/>
    <col min="8" max="8" width="9.09765625" style="37"/>
    <col min="9" max="9" width="4.3984375" style="37" customWidth="1"/>
    <col min="10" max="16384" width="9.09765625" style="37"/>
  </cols>
  <sheetData>
    <row r="1" spans="2:8" ht="16" customHeight="1"/>
    <row r="2" spans="2:8" ht="22.5">
      <c r="B2" s="214" t="s">
        <v>278</v>
      </c>
      <c r="C2" s="215"/>
      <c r="D2" s="215"/>
      <c r="E2" s="215"/>
      <c r="F2" s="215"/>
      <c r="G2" s="215"/>
      <c r="H2" s="216"/>
    </row>
    <row r="3" spans="2:8">
      <c r="B3" s="132"/>
      <c r="C3" s="133"/>
      <c r="D3" s="133"/>
      <c r="E3" s="133"/>
      <c r="F3" s="133"/>
      <c r="G3" s="133"/>
      <c r="H3" s="138"/>
    </row>
    <row r="4" spans="2:8" ht="22.5">
      <c r="B4" s="132"/>
      <c r="C4" s="213" t="str">
        <f>"建物名："&amp;'1_入力シート'!N13&amp;"(所在地："&amp;'1_入力シート'!N14&amp;")"</f>
        <v>建物名：○○○○○○○○(所在地：滋賀県●●●市●●●)</v>
      </c>
      <c r="D4" s="213"/>
      <c r="E4" s="213"/>
      <c r="F4" s="213"/>
      <c r="G4" s="213"/>
      <c r="H4" s="138"/>
    </row>
    <row r="5" spans="2:8" ht="22.5">
      <c r="B5" s="132"/>
      <c r="C5" s="212" t="s">
        <v>282</v>
      </c>
      <c r="D5" s="212"/>
      <c r="E5" s="212"/>
      <c r="F5" s="212"/>
      <c r="G5" s="212"/>
      <c r="H5" s="138"/>
    </row>
    <row r="6" spans="2:8" ht="18.5" thickBot="1">
      <c r="B6" s="132"/>
      <c r="C6" s="168"/>
      <c r="D6" s="156"/>
      <c r="E6" s="156"/>
      <c r="F6" s="156"/>
      <c r="G6" s="156"/>
      <c r="H6" s="138"/>
    </row>
    <row r="7" spans="2:8" ht="71" customHeight="1">
      <c r="B7" s="132"/>
      <c r="C7" s="176" t="s">
        <v>219</v>
      </c>
      <c r="D7" s="169" t="s">
        <v>207</v>
      </c>
      <c r="E7" s="173" t="s">
        <v>208</v>
      </c>
      <c r="F7" s="175" t="s">
        <v>14</v>
      </c>
      <c r="G7" s="170" t="s">
        <v>280</v>
      </c>
      <c r="H7" s="138"/>
    </row>
    <row r="8" spans="2:8" ht="27.75" customHeight="1">
      <c r="B8" s="132"/>
      <c r="C8" s="177" t="str">
        <f>'1_入力シート'!$N$15</f>
        <v>○○○.○</v>
      </c>
      <c r="D8" s="221">
        <f>'1_入力シート'!$F$66</f>
        <v>0</v>
      </c>
      <c r="E8" s="222">
        <f>'1_入力シート'!$N$66</f>
        <v>0</v>
      </c>
      <c r="F8" s="221">
        <f>'1_入力シート'!$K$66</f>
        <v>0</v>
      </c>
      <c r="G8" s="223">
        <f>'1_入力シート'!$M$66</f>
        <v>0</v>
      </c>
      <c r="H8" s="157"/>
    </row>
    <row r="9" spans="2:8" ht="21.5" thickBot="1">
      <c r="B9" s="132"/>
      <c r="C9" s="178" t="s">
        <v>1</v>
      </c>
      <c r="D9" s="171" t="s">
        <v>15</v>
      </c>
      <c r="E9" s="174" t="s">
        <v>16</v>
      </c>
      <c r="F9" s="171" t="s">
        <v>15</v>
      </c>
      <c r="G9" s="172" t="s">
        <v>16</v>
      </c>
      <c r="H9" s="138"/>
    </row>
    <row r="10" spans="2:8" ht="42.75" customHeight="1">
      <c r="B10" s="132"/>
      <c r="C10" s="133"/>
      <c r="D10" s="133"/>
      <c r="E10" s="133"/>
      <c r="F10" s="133"/>
      <c r="G10" s="133"/>
      <c r="H10" s="138"/>
    </row>
    <row r="11" spans="2:8">
      <c r="B11" s="132"/>
      <c r="C11" s="133"/>
      <c r="D11" s="133"/>
      <c r="E11" s="133"/>
      <c r="F11" s="133"/>
      <c r="G11" s="133"/>
      <c r="H11" s="138"/>
    </row>
    <row r="12" spans="2:8">
      <c r="B12" s="132"/>
      <c r="C12" s="133"/>
      <c r="D12" s="133"/>
      <c r="E12" s="133"/>
      <c r="F12" s="133"/>
      <c r="G12" s="133"/>
      <c r="H12" s="138"/>
    </row>
    <row r="13" spans="2:8">
      <c r="B13" s="132"/>
      <c r="C13" s="133"/>
      <c r="D13" s="133"/>
      <c r="E13" s="133"/>
      <c r="F13" s="133"/>
      <c r="G13" s="133"/>
      <c r="H13" s="138"/>
    </row>
    <row r="14" spans="2:8">
      <c r="B14" s="132"/>
      <c r="C14" s="133"/>
      <c r="D14" s="133"/>
      <c r="E14" s="133"/>
      <c r="F14" s="133"/>
      <c r="G14" s="133"/>
      <c r="H14" s="138"/>
    </row>
    <row r="15" spans="2:8">
      <c r="B15" s="132"/>
      <c r="C15" s="133"/>
      <c r="D15" s="133"/>
      <c r="E15" s="133"/>
      <c r="F15" s="133"/>
      <c r="G15" s="133"/>
      <c r="H15" s="138"/>
    </row>
    <row r="16" spans="2:8">
      <c r="B16" s="132"/>
      <c r="C16" s="133"/>
      <c r="D16" s="133"/>
      <c r="E16" s="133"/>
      <c r="F16" s="133"/>
      <c r="G16" s="133"/>
      <c r="H16" s="138"/>
    </row>
    <row r="17" spans="2:8">
      <c r="B17" s="132"/>
      <c r="C17" s="133"/>
      <c r="D17" s="133"/>
      <c r="E17" s="133"/>
      <c r="F17" s="133"/>
      <c r="G17" s="133"/>
      <c r="H17" s="138"/>
    </row>
    <row r="18" spans="2:8">
      <c r="B18" s="132"/>
      <c r="C18" s="133"/>
      <c r="D18" s="133"/>
      <c r="E18" s="133"/>
      <c r="F18" s="133"/>
      <c r="G18" s="133"/>
      <c r="H18" s="138"/>
    </row>
    <row r="19" spans="2:8" ht="2.5" customHeight="1">
      <c r="B19" s="132"/>
      <c r="C19" s="133"/>
      <c r="D19" s="133"/>
      <c r="E19" s="133"/>
      <c r="F19" s="133"/>
      <c r="G19" s="133"/>
      <c r="H19" s="138"/>
    </row>
    <row r="20" spans="2:8" ht="8.5" customHeight="1">
      <c r="B20" s="151"/>
      <c r="C20" s="154"/>
      <c r="D20" s="154"/>
      <c r="E20" s="154"/>
      <c r="F20" s="154"/>
      <c r="G20" s="154"/>
      <c r="H20" s="155"/>
    </row>
    <row r="21" spans="2:8" ht="0.5" customHeight="1"/>
    <row r="22" spans="2:8" ht="50.5" customHeight="1">
      <c r="B22" s="209" t="s">
        <v>254</v>
      </c>
      <c r="C22" s="210"/>
      <c r="D22" s="210"/>
      <c r="E22" s="210"/>
      <c r="F22" s="210"/>
      <c r="G22" s="210"/>
      <c r="H22" s="211"/>
    </row>
    <row r="23" spans="2:8">
      <c r="B23" s="158" t="s">
        <v>255</v>
      </c>
      <c r="C23" s="159"/>
      <c r="D23" s="159"/>
      <c r="E23" s="159"/>
      <c r="F23" s="159"/>
      <c r="G23" s="160"/>
      <c r="H23" s="161" t="s">
        <v>256</v>
      </c>
    </row>
    <row r="24" spans="2:8">
      <c r="B24" s="132"/>
      <c r="C24" s="133"/>
      <c r="D24" s="133"/>
      <c r="E24" s="133"/>
      <c r="F24" s="133"/>
      <c r="G24" s="134"/>
      <c r="H24" s="135"/>
    </row>
    <row r="25" spans="2:8" ht="22.5">
      <c r="B25" s="132"/>
      <c r="C25" s="163" t="s">
        <v>279</v>
      </c>
      <c r="D25" s="164"/>
      <c r="E25" s="164"/>
      <c r="F25" s="164"/>
      <c r="G25" s="165"/>
      <c r="H25" s="138"/>
    </row>
    <row r="26" spans="2:8" ht="22.5">
      <c r="B26" s="132"/>
      <c r="C26" s="136" t="s">
        <v>257</v>
      </c>
      <c r="D26" s="137"/>
      <c r="E26" s="137"/>
      <c r="F26" s="137"/>
      <c r="G26" s="133"/>
      <c r="H26" s="138"/>
    </row>
    <row r="27" spans="2:8" ht="22.5">
      <c r="B27" s="132"/>
      <c r="C27" s="139" t="s">
        <v>258</v>
      </c>
      <c r="D27" s="179">
        <f>$E$8/379</f>
        <v>0</v>
      </c>
      <c r="E27" s="140" t="s">
        <v>259</v>
      </c>
      <c r="F27" s="141"/>
      <c r="G27" s="133"/>
      <c r="H27" s="138"/>
    </row>
    <row r="28" spans="2:8" ht="22.5">
      <c r="B28" s="132"/>
      <c r="C28" s="139" t="s">
        <v>260</v>
      </c>
      <c r="D28" s="179">
        <f>$D$27/4.6755</f>
        <v>0</v>
      </c>
      <c r="E28" s="142" t="s">
        <v>261</v>
      </c>
      <c r="F28" s="141"/>
      <c r="G28" s="133"/>
      <c r="H28" s="138"/>
    </row>
    <row r="29" spans="2:8" ht="20">
      <c r="B29" s="132"/>
      <c r="C29" s="139" t="s">
        <v>262</v>
      </c>
      <c r="D29" s="133"/>
      <c r="E29" s="143"/>
      <c r="F29" s="141"/>
      <c r="G29" s="133"/>
      <c r="H29" s="138"/>
    </row>
    <row r="30" spans="2:8" ht="22.5">
      <c r="B30" s="132"/>
      <c r="C30" s="144" t="s">
        <v>263</v>
      </c>
      <c r="D30" s="130">
        <f>$D$27/0.0261</f>
        <v>0</v>
      </c>
      <c r="E30" s="140" t="s">
        <v>264</v>
      </c>
      <c r="F30" s="141"/>
      <c r="G30" s="133"/>
      <c r="H30" s="138"/>
    </row>
    <row r="31" spans="2:8" ht="20">
      <c r="B31" s="132"/>
      <c r="C31" s="144"/>
      <c r="D31" s="145"/>
      <c r="E31" s="140"/>
      <c r="F31" s="141"/>
      <c r="G31" s="133"/>
      <c r="H31" s="138"/>
    </row>
    <row r="32" spans="2:8" ht="22.5">
      <c r="B32" s="132"/>
      <c r="C32" s="144" t="s">
        <v>265</v>
      </c>
      <c r="D32" s="131">
        <f>$E$8/0.505</f>
        <v>0</v>
      </c>
      <c r="E32" s="140" t="s">
        <v>266</v>
      </c>
      <c r="F32" s="141"/>
      <c r="G32" s="133"/>
      <c r="H32" s="138"/>
    </row>
    <row r="33" spans="2:8" ht="22.5">
      <c r="B33" s="132"/>
      <c r="C33" s="146"/>
      <c r="D33" s="137"/>
      <c r="E33" s="137"/>
      <c r="F33" s="141"/>
      <c r="G33" s="133"/>
      <c r="H33" s="138"/>
    </row>
    <row r="34" spans="2:8" ht="22.5">
      <c r="B34" s="132"/>
      <c r="C34" s="136" t="s">
        <v>267</v>
      </c>
      <c r="D34" s="137"/>
      <c r="E34" s="137"/>
      <c r="F34" s="141"/>
      <c r="G34" s="133"/>
      <c r="H34" s="138"/>
    </row>
    <row r="35" spans="2:8" ht="22.5">
      <c r="B35" s="132"/>
      <c r="C35" s="139" t="s">
        <v>268</v>
      </c>
      <c r="D35" s="131">
        <f>$E$8/3.733</f>
        <v>0</v>
      </c>
      <c r="E35" s="140" t="s">
        <v>269</v>
      </c>
      <c r="F35" s="141"/>
      <c r="G35" s="133"/>
      <c r="H35" s="138"/>
    </row>
    <row r="36" spans="2:8" ht="22.5">
      <c r="B36" s="132"/>
      <c r="C36" s="139"/>
      <c r="D36" s="147"/>
      <c r="E36" s="140"/>
      <c r="F36" s="141"/>
      <c r="G36" s="133"/>
      <c r="H36" s="138"/>
    </row>
    <row r="37" spans="2:8" ht="22.5">
      <c r="B37" s="132"/>
      <c r="C37" s="148" t="s">
        <v>270</v>
      </c>
      <c r="D37" s="130">
        <f>$E$8/1.778</f>
        <v>0</v>
      </c>
      <c r="E37" s="140" t="s">
        <v>269</v>
      </c>
      <c r="F37" s="141"/>
      <c r="G37" s="133"/>
      <c r="H37" s="138"/>
    </row>
    <row r="38" spans="2:8" ht="22.5">
      <c r="B38" s="132"/>
      <c r="C38" s="149" t="s">
        <v>271</v>
      </c>
      <c r="D38" s="131">
        <f>$E$8/3.733</f>
        <v>0</v>
      </c>
      <c r="E38" s="140" t="s">
        <v>272</v>
      </c>
      <c r="F38" s="141"/>
      <c r="G38" s="133"/>
      <c r="H38" s="138"/>
    </row>
    <row r="39" spans="2:8">
      <c r="B39" s="132"/>
      <c r="C39" s="133"/>
      <c r="D39" s="133"/>
      <c r="E39" s="133"/>
      <c r="F39" s="133"/>
      <c r="G39" s="133"/>
      <c r="H39" s="138"/>
    </row>
    <row r="40" spans="2:8" hidden="1">
      <c r="B40" s="132"/>
      <c r="C40" s="133"/>
      <c r="D40" s="133"/>
      <c r="E40" s="133"/>
      <c r="F40" s="133"/>
      <c r="G40" s="133"/>
      <c r="H40" s="138"/>
    </row>
    <row r="41" spans="2:8" ht="22.5">
      <c r="B41" s="132"/>
      <c r="C41" s="166" t="s">
        <v>273</v>
      </c>
      <c r="D41" s="167"/>
      <c r="E41" s="167"/>
      <c r="F41" s="167"/>
      <c r="G41" s="167"/>
      <c r="H41" s="138"/>
    </row>
    <row r="42" spans="2:8" ht="22.5">
      <c r="B42" s="132"/>
      <c r="C42" s="136" t="s">
        <v>257</v>
      </c>
      <c r="D42" s="145"/>
      <c r="E42" s="145"/>
      <c r="F42" s="133"/>
      <c r="G42" s="133"/>
      <c r="H42" s="138"/>
    </row>
    <row r="43" spans="2:8" ht="22.5">
      <c r="B43" s="132"/>
      <c r="C43" s="139" t="s">
        <v>258</v>
      </c>
      <c r="D43" s="179">
        <f>$G$8/379</f>
        <v>0</v>
      </c>
      <c r="E43" s="140" t="s">
        <v>274</v>
      </c>
      <c r="F43" s="133"/>
      <c r="G43" s="133"/>
      <c r="H43" s="138"/>
    </row>
    <row r="44" spans="2:8" ht="22.5">
      <c r="B44" s="132"/>
      <c r="C44" s="139" t="s">
        <v>260</v>
      </c>
      <c r="D44" s="179">
        <f>$D$43/4.6755</f>
        <v>0</v>
      </c>
      <c r="E44" s="142" t="s">
        <v>275</v>
      </c>
      <c r="F44" s="133"/>
      <c r="G44" s="133"/>
      <c r="H44" s="138"/>
    </row>
    <row r="45" spans="2:8" ht="20">
      <c r="B45" s="132"/>
      <c r="C45" s="139" t="s">
        <v>262</v>
      </c>
      <c r="D45" s="133"/>
      <c r="E45" s="140"/>
      <c r="F45" s="133"/>
      <c r="G45" s="133"/>
      <c r="H45" s="138"/>
    </row>
    <row r="46" spans="2:8" ht="22.5">
      <c r="B46" s="132"/>
      <c r="C46" s="144" t="s">
        <v>271</v>
      </c>
      <c r="D46" s="130">
        <f>$D$43/0.0261</f>
        <v>0</v>
      </c>
      <c r="E46" s="140" t="s">
        <v>264</v>
      </c>
      <c r="F46" s="133"/>
      <c r="G46" s="133"/>
      <c r="H46" s="138"/>
    </row>
    <row r="47" spans="2:8" ht="20">
      <c r="B47" s="132"/>
      <c r="C47" s="139"/>
      <c r="D47" s="145"/>
      <c r="E47" s="150"/>
      <c r="F47" s="133"/>
      <c r="G47" s="133"/>
      <c r="H47" s="138"/>
    </row>
    <row r="48" spans="2:8" ht="22.5">
      <c r="B48" s="132"/>
      <c r="C48" s="144" t="s">
        <v>265</v>
      </c>
      <c r="D48" s="131">
        <f>$G$8/0.505</f>
        <v>0</v>
      </c>
      <c r="E48" s="140" t="s">
        <v>266</v>
      </c>
      <c r="F48" s="133"/>
      <c r="G48" s="133"/>
      <c r="H48" s="138"/>
    </row>
    <row r="49" spans="2:8" ht="22.5">
      <c r="B49" s="132"/>
      <c r="C49" s="146"/>
      <c r="D49" s="145"/>
      <c r="E49" s="137"/>
      <c r="F49" s="133"/>
      <c r="G49" s="133"/>
      <c r="H49" s="138"/>
    </row>
    <row r="50" spans="2:8" ht="22.5">
      <c r="B50" s="132"/>
      <c r="C50" s="136" t="s">
        <v>267</v>
      </c>
      <c r="D50" s="145"/>
      <c r="E50" s="137"/>
      <c r="F50" s="133"/>
      <c r="G50" s="133"/>
      <c r="H50" s="138"/>
    </row>
    <row r="51" spans="2:8" ht="22.5">
      <c r="B51" s="132"/>
      <c r="C51" s="139" t="s">
        <v>276</v>
      </c>
      <c r="D51" s="131">
        <f>$G$8/3.733</f>
        <v>0</v>
      </c>
      <c r="E51" s="140" t="s">
        <v>269</v>
      </c>
      <c r="F51" s="133"/>
      <c r="G51" s="133"/>
      <c r="H51" s="138"/>
    </row>
    <row r="52" spans="2:8" ht="20">
      <c r="B52" s="132"/>
      <c r="C52" s="139"/>
      <c r="D52" s="133"/>
      <c r="E52" s="148"/>
      <c r="F52" s="133"/>
      <c r="G52" s="133"/>
      <c r="H52" s="138"/>
    </row>
    <row r="53" spans="2:8" ht="22.5">
      <c r="B53" s="132"/>
      <c r="C53" s="139" t="s">
        <v>270</v>
      </c>
      <c r="D53" s="130">
        <f>$G$8/1.778</f>
        <v>0</v>
      </c>
      <c r="E53" s="140" t="s">
        <v>277</v>
      </c>
      <c r="F53" s="133"/>
      <c r="G53" s="133"/>
      <c r="H53" s="138"/>
    </row>
    <row r="54" spans="2:8" ht="22.5">
      <c r="B54" s="132"/>
      <c r="C54" s="144" t="s">
        <v>271</v>
      </c>
      <c r="D54" s="131">
        <f>G8/3.733</f>
        <v>0</v>
      </c>
      <c r="E54" s="140" t="s">
        <v>272</v>
      </c>
      <c r="F54" s="133"/>
      <c r="G54" s="133"/>
      <c r="H54" s="138"/>
    </row>
    <row r="55" spans="2:8" ht="7.5" customHeight="1">
      <c r="B55" s="151"/>
      <c r="C55" s="152"/>
      <c r="D55" s="162"/>
      <c r="E55" s="153"/>
      <c r="F55" s="154"/>
      <c r="G55" s="154"/>
      <c r="H55" s="155"/>
    </row>
  </sheetData>
  <mergeCells count="4">
    <mergeCell ref="B22:H22"/>
    <mergeCell ref="C5:G5"/>
    <mergeCell ref="C4:G4"/>
    <mergeCell ref="B2:H2"/>
  </mergeCells>
  <phoneticPr fontId="3"/>
  <printOptions horizontalCentered="1"/>
  <pageMargins left="0.70866141732283472" right="0.70866141732283472" top="0.74803149606299213" bottom="0.74803149606299213" header="0.31496062992125984" footer="0.31496062992125984"/>
  <pageSetup paperSize="9" scale="67"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F303-95F8-4EA4-B6BC-A1E467527294}">
  <sheetPr>
    <tabColor rgb="FFFF0000"/>
  </sheetPr>
  <dimension ref="A2:J35"/>
  <sheetViews>
    <sheetView view="pageBreakPreview" zoomScaleNormal="100" zoomScaleSheetLayoutView="100" workbookViewId="0">
      <selection activeCell="H16" sqref="H16"/>
    </sheetView>
  </sheetViews>
  <sheetFormatPr defaultColWidth="9.09765625" defaultRowHeight="16.5"/>
  <cols>
    <col min="1" max="3" width="4" style="123" customWidth="1"/>
    <col min="4" max="4" width="84.09765625" style="123" customWidth="1"/>
    <col min="5" max="5" width="3.3984375" style="123" customWidth="1"/>
    <col min="6" max="16384" width="9.09765625" style="123"/>
  </cols>
  <sheetData>
    <row r="2" spans="1:10" ht="18">
      <c r="B2" s="124" t="s">
        <v>224</v>
      </c>
      <c r="C2" s="125"/>
      <c r="D2" s="125"/>
      <c r="E2" s="125"/>
      <c r="F2" s="125"/>
      <c r="G2" s="125"/>
      <c r="H2" s="125"/>
      <c r="J2" s="126"/>
    </row>
    <row r="4" spans="1:10" ht="35.25" customHeight="1">
      <c r="B4" s="217" t="s">
        <v>225</v>
      </c>
      <c r="C4" s="217"/>
      <c r="D4" s="217"/>
    </row>
    <row r="5" spans="1:10">
      <c r="A5" s="125" t="s">
        <v>226</v>
      </c>
    </row>
    <row r="6" spans="1:10">
      <c r="B6" s="123" t="s">
        <v>227</v>
      </c>
    </row>
    <row r="7" spans="1:10">
      <c r="C7" s="127" t="s">
        <v>228</v>
      </c>
    </row>
    <row r="8" spans="1:10">
      <c r="C8" s="123" t="s">
        <v>229</v>
      </c>
    </row>
    <row r="9" spans="1:10">
      <c r="C9" s="123" t="s">
        <v>230</v>
      </c>
    </row>
    <row r="10" spans="1:10">
      <c r="C10" s="123" t="s">
        <v>231</v>
      </c>
    </row>
    <row r="11" spans="1:10">
      <c r="C11" s="123" t="s">
        <v>232</v>
      </c>
    </row>
    <row r="12" spans="1:10">
      <c r="C12" s="123" t="s">
        <v>233</v>
      </c>
    </row>
    <row r="13" spans="1:10">
      <c r="C13" s="123" t="s">
        <v>234</v>
      </c>
    </row>
    <row r="14" spans="1:10" ht="18">
      <c r="C14" s="127" t="s">
        <v>235</v>
      </c>
      <c r="D14" s="127"/>
    </row>
    <row r="15" spans="1:10">
      <c r="C15" s="127" t="s">
        <v>236</v>
      </c>
      <c r="D15" s="127"/>
    </row>
    <row r="16" spans="1:10" ht="167" customHeight="1">
      <c r="C16" s="217" t="s">
        <v>237</v>
      </c>
      <c r="D16" s="217"/>
    </row>
    <row r="18" spans="1:4">
      <c r="C18" s="123" t="s">
        <v>238</v>
      </c>
    </row>
    <row r="19" spans="1:4">
      <c r="C19" s="127" t="s">
        <v>239</v>
      </c>
    </row>
    <row r="20" spans="1:4">
      <c r="C20" s="123" t="s">
        <v>240</v>
      </c>
    </row>
    <row r="21" spans="1:4" ht="34.5" customHeight="1">
      <c r="C21" s="218" t="s">
        <v>241</v>
      </c>
      <c r="D21" s="218"/>
    </row>
    <row r="22" spans="1:4">
      <c r="C22" s="123" t="s">
        <v>242</v>
      </c>
    </row>
    <row r="23" spans="1:4" s="128" customFormat="1" ht="33" customHeight="1">
      <c r="C23" s="218" t="s">
        <v>243</v>
      </c>
      <c r="D23" s="218"/>
    </row>
    <row r="25" spans="1:4">
      <c r="A25" s="125" t="s">
        <v>244</v>
      </c>
    </row>
    <row r="26" spans="1:4">
      <c r="B26" s="123" t="s">
        <v>245</v>
      </c>
    </row>
    <row r="27" spans="1:4">
      <c r="B27" s="123" t="s">
        <v>246</v>
      </c>
    </row>
    <row r="29" spans="1:4">
      <c r="C29" s="123" t="s">
        <v>247</v>
      </c>
    </row>
    <row r="30" spans="1:4" ht="33" customHeight="1">
      <c r="B30" s="129"/>
      <c r="C30" s="218" t="s">
        <v>248</v>
      </c>
      <c r="D30" s="218"/>
    </row>
    <row r="31" spans="1:4">
      <c r="C31" s="123" t="s">
        <v>249</v>
      </c>
    </row>
    <row r="32" spans="1:4">
      <c r="D32" s="123" t="s">
        <v>250</v>
      </c>
    </row>
    <row r="33" spans="4:4">
      <c r="D33" s="123" t="s">
        <v>251</v>
      </c>
    </row>
    <row r="34" spans="4:4">
      <c r="D34" s="123" t="s">
        <v>252</v>
      </c>
    </row>
    <row r="35" spans="4:4">
      <c r="D35" s="123" t="s">
        <v>253</v>
      </c>
    </row>
  </sheetData>
  <mergeCells count="5">
    <mergeCell ref="B4:D4"/>
    <mergeCell ref="C16:D16"/>
    <mergeCell ref="C21:D21"/>
    <mergeCell ref="C23:D23"/>
    <mergeCell ref="C30:D30"/>
  </mergeCells>
  <phoneticPr fontId="3"/>
  <pageMargins left="0.7" right="0.7" top="0.75" bottom="0.75" header="0.3" footer="0.3"/>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499984740745262"/>
    <pageSetUpPr fitToPage="1"/>
  </sheetPr>
  <dimension ref="B1:O88"/>
  <sheetViews>
    <sheetView zoomScale="70" zoomScaleNormal="70" workbookViewId="0">
      <selection activeCell="C17" sqref="C17"/>
    </sheetView>
  </sheetViews>
  <sheetFormatPr defaultColWidth="10.296875" defaultRowHeight="18"/>
  <cols>
    <col min="1" max="1" width="10.296875" style="88"/>
    <col min="2" max="2" width="38.69921875" style="88" bestFit="1" customWidth="1"/>
    <col min="3" max="3" width="18.69921875" style="88" bestFit="1" customWidth="1"/>
    <col min="4" max="4" width="12.8984375" style="88" customWidth="1"/>
    <col min="5" max="5" width="10.296875" style="88"/>
    <col min="6" max="6" width="18.296875" style="88" customWidth="1"/>
    <col min="7" max="7" width="16.296875" style="88" bestFit="1" customWidth="1"/>
    <col min="8" max="8" width="19.59765625" style="88" customWidth="1"/>
    <col min="9" max="9" width="10.296875" style="88"/>
    <col min="10" max="10" width="23" style="88" customWidth="1"/>
    <col min="11" max="12" width="18.296875" style="88" customWidth="1"/>
    <col min="13" max="14" width="10.296875" style="88"/>
    <col min="15" max="15" width="10.296875" style="88" hidden="1" customWidth="1"/>
    <col min="16" max="16384" width="10.296875" style="88"/>
  </cols>
  <sheetData>
    <row r="1" spans="2:15">
      <c r="F1" s="88" t="s">
        <v>34</v>
      </c>
      <c r="J1" s="88" t="s">
        <v>35</v>
      </c>
    </row>
    <row r="2" spans="2:15" ht="43.5" customHeight="1">
      <c r="B2" s="89" t="s">
        <v>36</v>
      </c>
      <c r="C2" s="89" t="s">
        <v>37</v>
      </c>
      <c r="D2" s="89" t="s">
        <v>38</v>
      </c>
      <c r="F2" s="89" t="s">
        <v>10</v>
      </c>
      <c r="G2" s="89" t="s">
        <v>39</v>
      </c>
      <c r="H2" s="90" t="s">
        <v>40</v>
      </c>
      <c r="I2" s="91" t="s">
        <v>41</v>
      </c>
      <c r="J2" s="92" t="s">
        <v>10</v>
      </c>
      <c r="K2" s="89" t="s">
        <v>39</v>
      </c>
      <c r="L2" s="90" t="s">
        <v>40</v>
      </c>
      <c r="M2" s="89" t="s">
        <v>41</v>
      </c>
    </row>
    <row r="3" spans="2:15">
      <c r="B3" s="93" t="s">
        <v>17</v>
      </c>
      <c r="C3" s="94"/>
      <c r="D3" s="95">
        <v>0.5</v>
      </c>
      <c r="F3" s="93" t="s">
        <v>31</v>
      </c>
      <c r="G3" s="96">
        <v>0.38</v>
      </c>
      <c r="H3" s="96">
        <f>G3*0.87</f>
        <v>0.3306</v>
      </c>
      <c r="I3" s="91" t="s">
        <v>42</v>
      </c>
      <c r="J3" s="97" t="s">
        <v>31</v>
      </c>
      <c r="K3" s="96">
        <v>0.38</v>
      </c>
      <c r="L3" s="96">
        <f>K3*0.87</f>
        <v>0.3306</v>
      </c>
      <c r="M3" s="89" t="s">
        <v>42</v>
      </c>
    </row>
    <row r="4" spans="2:15">
      <c r="B4" s="93" t="s">
        <v>43</v>
      </c>
      <c r="C4" s="95">
        <v>0.59599999999999997</v>
      </c>
      <c r="D4" s="95">
        <v>0.45100000000000001</v>
      </c>
      <c r="F4" s="93" t="s">
        <v>19</v>
      </c>
      <c r="G4" s="96">
        <v>0.38</v>
      </c>
      <c r="H4" s="96">
        <f t="shared" ref="H4:H66" si="0">G4*0.87</f>
        <v>0.3306</v>
      </c>
      <c r="I4" s="91" t="s">
        <v>42</v>
      </c>
      <c r="J4" s="112" t="s">
        <v>19</v>
      </c>
      <c r="K4" s="113">
        <v>0.38</v>
      </c>
      <c r="L4" s="113">
        <f t="shared" ref="L4:L6" si="1">K4*0.87</f>
        <v>0.3306</v>
      </c>
      <c r="M4" s="114" t="s">
        <v>42</v>
      </c>
    </row>
    <row r="5" spans="2:15">
      <c r="B5" s="93" t="s">
        <v>32</v>
      </c>
      <c r="C5" s="95">
        <v>0.78800000000000003</v>
      </c>
      <c r="D5" s="95">
        <v>0.42499999999999999</v>
      </c>
      <c r="F5" s="93" t="s">
        <v>44</v>
      </c>
      <c r="G5" s="96">
        <v>0.44</v>
      </c>
      <c r="H5" s="96">
        <f t="shared" si="0"/>
        <v>0.38279999999999997</v>
      </c>
      <c r="I5" s="91" t="s">
        <v>42</v>
      </c>
      <c r="J5" s="112" t="s">
        <v>44</v>
      </c>
      <c r="K5" s="113">
        <v>0.44</v>
      </c>
      <c r="L5" s="113">
        <f t="shared" si="1"/>
        <v>0.38279999999999997</v>
      </c>
      <c r="M5" s="114" t="s">
        <v>42</v>
      </c>
    </row>
    <row r="6" spans="2:15">
      <c r="B6" s="93" t="s">
        <v>46</v>
      </c>
      <c r="C6" s="95">
        <v>0.69099999999999995</v>
      </c>
      <c r="D6" s="95">
        <v>0.42699999999999999</v>
      </c>
      <c r="F6" s="93" t="s">
        <v>47</v>
      </c>
      <c r="G6" s="96">
        <v>0.52</v>
      </c>
      <c r="H6" s="96">
        <f t="shared" si="0"/>
        <v>0.45240000000000002</v>
      </c>
      <c r="I6" s="91" t="s">
        <v>42</v>
      </c>
      <c r="J6" s="112" t="s">
        <v>47</v>
      </c>
      <c r="K6" s="113">
        <v>0.52</v>
      </c>
      <c r="L6" s="113">
        <f t="shared" si="1"/>
        <v>0.45240000000000002</v>
      </c>
      <c r="M6" s="114" t="s">
        <v>42</v>
      </c>
    </row>
    <row r="7" spans="2:15">
      <c r="B7" s="93" t="s">
        <v>49</v>
      </c>
      <c r="C7" s="95">
        <v>0.159</v>
      </c>
      <c r="D7" s="95">
        <v>0.47399999999999998</v>
      </c>
      <c r="F7" s="93" t="s">
        <v>50</v>
      </c>
      <c r="G7" s="96">
        <v>0.5</v>
      </c>
      <c r="H7" s="96">
        <f t="shared" si="0"/>
        <v>0.435</v>
      </c>
      <c r="I7" s="91" t="s">
        <v>42</v>
      </c>
      <c r="J7" s="97" t="s">
        <v>20</v>
      </c>
      <c r="K7" s="96">
        <v>0.55000000000000004</v>
      </c>
      <c r="L7" s="96">
        <f t="shared" ref="L7:L70" si="2">K7*0.87</f>
        <v>0.47850000000000004</v>
      </c>
      <c r="M7" s="89" t="s">
        <v>42</v>
      </c>
    </row>
    <row r="8" spans="2:15">
      <c r="B8" s="99" t="s">
        <v>28</v>
      </c>
      <c r="C8" s="100">
        <v>0.54200000000000004</v>
      </c>
      <c r="D8" s="100">
        <v>0.49299999999999999</v>
      </c>
      <c r="F8" s="93" t="s">
        <v>52</v>
      </c>
      <c r="G8" s="96">
        <v>0.4</v>
      </c>
      <c r="H8" s="96">
        <f t="shared" si="0"/>
        <v>0.34800000000000003</v>
      </c>
      <c r="I8" s="91" t="s">
        <v>42</v>
      </c>
      <c r="J8" s="97" t="s">
        <v>45</v>
      </c>
      <c r="K8" s="96">
        <v>0.46</v>
      </c>
      <c r="L8" s="96">
        <f t="shared" si="2"/>
        <v>0.4002</v>
      </c>
      <c r="M8" s="89" t="s">
        <v>42</v>
      </c>
    </row>
    <row r="9" spans="2:15">
      <c r="B9" s="102"/>
      <c r="C9" s="103"/>
      <c r="D9" s="103"/>
      <c r="F9" s="93" t="s">
        <v>54</v>
      </c>
      <c r="G9" s="96">
        <v>0.43</v>
      </c>
      <c r="H9" s="96">
        <f t="shared" si="0"/>
        <v>0.37409999999999999</v>
      </c>
      <c r="I9" s="91" t="s">
        <v>42</v>
      </c>
      <c r="J9" s="97" t="s">
        <v>48</v>
      </c>
      <c r="K9" s="96">
        <v>0.47</v>
      </c>
      <c r="L9" s="96">
        <f t="shared" si="2"/>
        <v>0.40889999999999999</v>
      </c>
      <c r="M9" s="89" t="s">
        <v>42</v>
      </c>
    </row>
    <row r="10" spans="2:15">
      <c r="C10" s="105"/>
      <c r="D10" s="105"/>
      <c r="F10" s="93" t="s">
        <v>56</v>
      </c>
      <c r="G10" s="96">
        <v>0.34</v>
      </c>
      <c r="H10" s="96">
        <f t="shared" si="0"/>
        <v>0.29580000000000001</v>
      </c>
      <c r="I10" s="91" t="s">
        <v>42</v>
      </c>
      <c r="J10" s="98" t="s">
        <v>51</v>
      </c>
      <c r="K10" s="96">
        <v>0.51</v>
      </c>
      <c r="L10" s="96">
        <f t="shared" si="2"/>
        <v>0.44369999999999998</v>
      </c>
      <c r="M10" s="89" t="s">
        <v>42</v>
      </c>
      <c r="O10" s="88" t="s">
        <v>210</v>
      </c>
    </row>
    <row r="11" spans="2:15">
      <c r="F11" s="93" t="s">
        <v>58</v>
      </c>
      <c r="G11" s="96">
        <v>0.36</v>
      </c>
      <c r="H11" s="96">
        <f t="shared" si="0"/>
        <v>0.31319999999999998</v>
      </c>
      <c r="I11" s="91" t="s">
        <v>42</v>
      </c>
      <c r="J11" s="97" t="s">
        <v>53</v>
      </c>
      <c r="K11" s="101">
        <v>0.37</v>
      </c>
      <c r="L11" s="96">
        <f t="shared" si="2"/>
        <v>0.32190000000000002</v>
      </c>
      <c r="M11" s="89" t="s">
        <v>42</v>
      </c>
      <c r="O11" s="112" t="s">
        <v>19</v>
      </c>
    </row>
    <row r="12" spans="2:15">
      <c r="F12" s="93" t="s">
        <v>60</v>
      </c>
      <c r="G12" s="96">
        <v>0.45</v>
      </c>
      <c r="H12" s="96">
        <f t="shared" si="0"/>
        <v>0.39150000000000001</v>
      </c>
      <c r="I12" s="91" t="s">
        <v>42</v>
      </c>
      <c r="J12" s="104" t="s">
        <v>55</v>
      </c>
      <c r="K12" s="96">
        <v>0.49</v>
      </c>
      <c r="L12" s="96">
        <f t="shared" si="2"/>
        <v>0.42630000000000001</v>
      </c>
      <c r="M12" s="89" t="s">
        <v>42</v>
      </c>
      <c r="O12" s="112" t="s">
        <v>44</v>
      </c>
    </row>
    <row r="13" spans="2:15">
      <c r="F13" s="93" t="s">
        <v>62</v>
      </c>
      <c r="G13" s="96">
        <v>0.47</v>
      </c>
      <c r="H13" s="96">
        <f t="shared" si="0"/>
        <v>0.40889999999999999</v>
      </c>
      <c r="I13" s="91" t="s">
        <v>42</v>
      </c>
      <c r="J13" s="97" t="s">
        <v>57</v>
      </c>
      <c r="K13" s="96">
        <v>0.47</v>
      </c>
      <c r="L13" s="96">
        <f t="shared" si="2"/>
        <v>0.40889999999999999</v>
      </c>
      <c r="M13" s="89" t="s">
        <v>42</v>
      </c>
      <c r="O13" s="112" t="s">
        <v>47</v>
      </c>
    </row>
    <row r="14" spans="2:15">
      <c r="F14" s="93" t="s">
        <v>64</v>
      </c>
      <c r="G14" s="96">
        <v>0.44</v>
      </c>
      <c r="H14" s="96">
        <f t="shared" si="0"/>
        <v>0.38279999999999997</v>
      </c>
      <c r="I14" s="91" t="s">
        <v>42</v>
      </c>
      <c r="J14" s="97" t="s">
        <v>59</v>
      </c>
      <c r="K14" s="96">
        <v>0.46</v>
      </c>
      <c r="L14" s="96">
        <f t="shared" si="2"/>
        <v>0.4002</v>
      </c>
      <c r="M14" s="89" t="s">
        <v>42</v>
      </c>
      <c r="O14" s="88" t="s">
        <v>31</v>
      </c>
    </row>
    <row r="15" spans="2:15">
      <c r="F15" s="93" t="s">
        <v>66</v>
      </c>
      <c r="G15" s="96">
        <v>0.45</v>
      </c>
      <c r="H15" s="96">
        <f t="shared" si="0"/>
        <v>0.39150000000000001</v>
      </c>
      <c r="I15" s="91" t="s">
        <v>42</v>
      </c>
      <c r="J15" s="97" t="s">
        <v>61</v>
      </c>
      <c r="K15" s="96">
        <v>0.41</v>
      </c>
      <c r="L15" s="96">
        <f t="shared" si="2"/>
        <v>0.35669999999999996</v>
      </c>
      <c r="M15" s="89" t="s">
        <v>42</v>
      </c>
      <c r="O15" s="88" t="s">
        <v>20</v>
      </c>
    </row>
    <row r="16" spans="2:15">
      <c r="F16" s="93" t="s">
        <v>68</v>
      </c>
      <c r="G16" s="96">
        <v>0.54</v>
      </c>
      <c r="H16" s="96">
        <f t="shared" si="0"/>
        <v>0.46980000000000005</v>
      </c>
      <c r="I16" s="91" t="s">
        <v>42</v>
      </c>
      <c r="J16" s="97" t="s">
        <v>63</v>
      </c>
      <c r="K16" s="96">
        <v>0.42</v>
      </c>
      <c r="L16" s="96">
        <f t="shared" si="2"/>
        <v>0.3654</v>
      </c>
      <c r="M16" s="89" t="s">
        <v>42</v>
      </c>
      <c r="O16" s="88" t="s">
        <v>45</v>
      </c>
    </row>
    <row r="17" spans="6:15">
      <c r="F17" s="93" t="s">
        <v>70</v>
      </c>
      <c r="G17" s="96">
        <v>0.49</v>
      </c>
      <c r="H17" s="96">
        <f t="shared" si="0"/>
        <v>0.42630000000000001</v>
      </c>
      <c r="I17" s="91" t="s">
        <v>42</v>
      </c>
      <c r="J17" s="97" t="s">
        <v>65</v>
      </c>
      <c r="K17" s="96">
        <v>0.46</v>
      </c>
      <c r="L17" s="96">
        <f t="shared" si="2"/>
        <v>0.4002</v>
      </c>
      <c r="M17" s="89" t="s">
        <v>42</v>
      </c>
      <c r="O17" s="88" t="s">
        <v>48</v>
      </c>
    </row>
    <row r="18" spans="6:15">
      <c r="F18" s="93" t="s">
        <v>72</v>
      </c>
      <c r="G18" s="96">
        <v>0.5</v>
      </c>
      <c r="H18" s="96">
        <f t="shared" si="0"/>
        <v>0.435</v>
      </c>
      <c r="I18" s="91" t="s">
        <v>42</v>
      </c>
      <c r="J18" s="97" t="s">
        <v>67</v>
      </c>
      <c r="K18" s="96">
        <v>0.71</v>
      </c>
      <c r="L18" s="96">
        <f t="shared" si="2"/>
        <v>0.61769999999999992</v>
      </c>
      <c r="M18" s="89" t="s">
        <v>42</v>
      </c>
      <c r="O18" s="88" t="s">
        <v>51</v>
      </c>
    </row>
    <row r="19" spans="6:15">
      <c r="F19" s="93" t="s">
        <v>75</v>
      </c>
      <c r="G19" s="96">
        <v>0.54</v>
      </c>
      <c r="H19" s="96">
        <f t="shared" si="0"/>
        <v>0.46980000000000005</v>
      </c>
      <c r="I19" s="91" t="s">
        <v>42</v>
      </c>
      <c r="J19" s="97" t="s">
        <v>69</v>
      </c>
      <c r="K19" s="96">
        <v>0.82</v>
      </c>
      <c r="L19" s="96">
        <f t="shared" si="2"/>
        <v>0.71339999999999992</v>
      </c>
      <c r="M19" s="89" t="s">
        <v>42</v>
      </c>
      <c r="O19" s="88" t="s">
        <v>53</v>
      </c>
    </row>
    <row r="20" spans="6:15">
      <c r="F20" s="93" t="s">
        <v>78</v>
      </c>
      <c r="G20" s="96">
        <v>0.42</v>
      </c>
      <c r="H20" s="96">
        <f t="shared" si="0"/>
        <v>0.3654</v>
      </c>
      <c r="I20" s="91" t="s">
        <v>42</v>
      </c>
      <c r="J20" s="97" t="s">
        <v>71</v>
      </c>
      <c r="K20" s="96">
        <v>0.63</v>
      </c>
      <c r="L20" s="96">
        <f t="shared" si="2"/>
        <v>0.54810000000000003</v>
      </c>
      <c r="M20" s="89" t="s">
        <v>42</v>
      </c>
      <c r="O20" s="88" t="s">
        <v>55</v>
      </c>
    </row>
    <row r="21" spans="6:15">
      <c r="F21" s="93" t="s">
        <v>80</v>
      </c>
      <c r="G21" s="96">
        <v>0.51</v>
      </c>
      <c r="H21" s="96">
        <f t="shared" si="0"/>
        <v>0.44369999999999998</v>
      </c>
      <c r="I21" s="91" t="s">
        <v>42</v>
      </c>
      <c r="J21" s="97" t="s">
        <v>73</v>
      </c>
      <c r="K21" s="96">
        <v>0.69</v>
      </c>
      <c r="L21" s="96">
        <f t="shared" si="2"/>
        <v>0.60029999999999994</v>
      </c>
      <c r="M21" s="89" t="s">
        <v>42</v>
      </c>
      <c r="O21" s="88" t="s">
        <v>74</v>
      </c>
    </row>
    <row r="22" spans="6:15">
      <c r="F22" s="93" t="s">
        <v>82</v>
      </c>
      <c r="G22" s="96">
        <v>0.53</v>
      </c>
      <c r="H22" s="96">
        <f t="shared" si="0"/>
        <v>0.46110000000000001</v>
      </c>
      <c r="I22" s="91" t="s">
        <v>42</v>
      </c>
      <c r="J22" s="97" t="s">
        <v>76</v>
      </c>
      <c r="K22" s="96">
        <v>0.45</v>
      </c>
      <c r="L22" s="96">
        <f t="shared" si="2"/>
        <v>0.39150000000000001</v>
      </c>
      <c r="M22" s="89" t="s">
        <v>42</v>
      </c>
      <c r="O22" s="88" t="s">
        <v>77</v>
      </c>
    </row>
    <row r="23" spans="6:15">
      <c r="F23" s="93" t="s">
        <v>84</v>
      </c>
      <c r="G23" s="96">
        <v>0.65</v>
      </c>
      <c r="H23" s="96">
        <f t="shared" si="0"/>
        <v>0.5655</v>
      </c>
      <c r="I23" s="91" t="s">
        <v>42</v>
      </c>
      <c r="J23" s="97" t="s">
        <v>79</v>
      </c>
      <c r="K23" s="96">
        <v>0.46</v>
      </c>
      <c r="L23" s="96">
        <f t="shared" si="2"/>
        <v>0.4002</v>
      </c>
      <c r="M23" s="89" t="s">
        <v>42</v>
      </c>
    </row>
    <row r="24" spans="6:15">
      <c r="F24" s="93" t="s">
        <v>86</v>
      </c>
      <c r="G24" s="96">
        <v>0.52</v>
      </c>
      <c r="H24" s="96">
        <f t="shared" si="0"/>
        <v>0.45240000000000002</v>
      </c>
      <c r="I24" s="91" t="s">
        <v>42</v>
      </c>
      <c r="J24" s="97" t="s">
        <v>81</v>
      </c>
      <c r="K24" s="96">
        <v>0.45</v>
      </c>
      <c r="L24" s="96">
        <f t="shared" si="2"/>
        <v>0.39150000000000001</v>
      </c>
      <c r="M24" s="89" t="s">
        <v>42</v>
      </c>
    </row>
    <row r="25" spans="6:15">
      <c r="F25" s="93" t="s">
        <v>88</v>
      </c>
      <c r="G25" s="96">
        <v>0.67</v>
      </c>
      <c r="H25" s="96">
        <f t="shared" si="0"/>
        <v>0.58290000000000008</v>
      </c>
      <c r="I25" s="91" t="s">
        <v>42</v>
      </c>
      <c r="J25" s="97" t="s">
        <v>83</v>
      </c>
      <c r="K25" s="96">
        <v>0.6</v>
      </c>
      <c r="L25" s="96">
        <f t="shared" si="2"/>
        <v>0.52200000000000002</v>
      </c>
      <c r="M25" s="89" t="s">
        <v>42</v>
      </c>
    </row>
    <row r="26" spans="6:15">
      <c r="F26" s="93" t="s">
        <v>90</v>
      </c>
      <c r="G26" s="96">
        <v>0.56999999999999995</v>
      </c>
      <c r="H26" s="96">
        <f t="shared" si="0"/>
        <v>0.49589999999999995</v>
      </c>
      <c r="I26" s="91" t="s">
        <v>42</v>
      </c>
      <c r="J26" s="97" t="s">
        <v>85</v>
      </c>
      <c r="K26" s="96">
        <v>0.43</v>
      </c>
      <c r="L26" s="96">
        <f t="shared" si="2"/>
        <v>0.37409999999999999</v>
      </c>
      <c r="M26" s="89" t="s">
        <v>42</v>
      </c>
    </row>
    <row r="27" spans="6:15">
      <c r="F27" s="93" t="s">
        <v>92</v>
      </c>
      <c r="G27" s="96">
        <v>0.9</v>
      </c>
      <c r="H27" s="96">
        <f t="shared" si="0"/>
        <v>0.78300000000000003</v>
      </c>
      <c r="I27" s="91" t="s">
        <v>42</v>
      </c>
      <c r="J27" s="97" t="s">
        <v>87</v>
      </c>
      <c r="K27" s="96">
        <v>0.8</v>
      </c>
      <c r="L27" s="96">
        <f t="shared" si="2"/>
        <v>0.69600000000000006</v>
      </c>
      <c r="M27" s="89" t="s">
        <v>42</v>
      </c>
    </row>
    <row r="28" spans="6:15">
      <c r="F28" s="93" t="s">
        <v>94</v>
      </c>
      <c r="G28" s="96">
        <v>0.73</v>
      </c>
      <c r="H28" s="96">
        <f t="shared" si="0"/>
        <v>0.6351</v>
      </c>
      <c r="I28" s="91" t="s">
        <v>42</v>
      </c>
      <c r="J28" s="97" t="s">
        <v>89</v>
      </c>
      <c r="K28" s="96">
        <v>0.44</v>
      </c>
      <c r="L28" s="96">
        <f t="shared" si="2"/>
        <v>0.38279999999999997</v>
      </c>
      <c r="M28" s="89" t="s">
        <v>42</v>
      </c>
    </row>
    <row r="29" spans="6:15">
      <c r="F29" s="93" t="s">
        <v>96</v>
      </c>
      <c r="G29" s="96">
        <v>0.3</v>
      </c>
      <c r="H29" s="96">
        <f t="shared" si="0"/>
        <v>0.26100000000000001</v>
      </c>
      <c r="I29" s="91" t="s">
        <v>42</v>
      </c>
      <c r="J29" s="97" t="s">
        <v>91</v>
      </c>
      <c r="K29" s="96">
        <v>0.16</v>
      </c>
      <c r="L29" s="96">
        <f t="shared" si="2"/>
        <v>0.13919999999999999</v>
      </c>
      <c r="M29" s="89" t="s">
        <v>42</v>
      </c>
    </row>
    <row r="30" spans="6:15">
      <c r="F30" s="93" t="s">
        <v>98</v>
      </c>
      <c r="G30" s="96">
        <v>0.9</v>
      </c>
      <c r="H30" s="96">
        <f t="shared" si="0"/>
        <v>0.78300000000000003</v>
      </c>
      <c r="I30" s="91" t="s">
        <v>42</v>
      </c>
      <c r="J30" s="97" t="s">
        <v>93</v>
      </c>
      <c r="K30" s="96">
        <v>0.56000000000000005</v>
      </c>
      <c r="L30" s="96">
        <f t="shared" si="2"/>
        <v>0.48720000000000002</v>
      </c>
      <c r="M30" s="89" t="s">
        <v>42</v>
      </c>
    </row>
    <row r="31" spans="6:15">
      <c r="F31" s="93" t="s">
        <v>100</v>
      </c>
      <c r="G31" s="96">
        <v>0.5</v>
      </c>
      <c r="H31" s="96">
        <f t="shared" si="0"/>
        <v>0.435</v>
      </c>
      <c r="I31" s="91" t="s">
        <v>42</v>
      </c>
      <c r="J31" s="97" t="s">
        <v>95</v>
      </c>
      <c r="K31" s="96">
        <v>0.39</v>
      </c>
      <c r="L31" s="96">
        <f t="shared" si="2"/>
        <v>0.33929999999999999</v>
      </c>
      <c r="M31" s="89" t="s">
        <v>42</v>
      </c>
    </row>
    <row r="32" spans="6:15">
      <c r="F32" s="93" t="s">
        <v>102</v>
      </c>
      <c r="G32" s="96">
        <v>0.61</v>
      </c>
      <c r="H32" s="96">
        <f t="shared" si="0"/>
        <v>0.53069999999999995</v>
      </c>
      <c r="I32" s="91" t="s">
        <v>42</v>
      </c>
      <c r="J32" s="97" t="s">
        <v>97</v>
      </c>
      <c r="K32" s="96">
        <v>0.76</v>
      </c>
      <c r="L32" s="96">
        <f t="shared" si="2"/>
        <v>0.66120000000000001</v>
      </c>
      <c r="M32" s="89" t="s">
        <v>42</v>
      </c>
    </row>
    <row r="33" spans="6:13">
      <c r="F33" s="93" t="s">
        <v>104</v>
      </c>
      <c r="G33" s="96">
        <v>0.69</v>
      </c>
      <c r="H33" s="96">
        <f t="shared" si="0"/>
        <v>0.60029999999999994</v>
      </c>
      <c r="I33" s="91" t="s">
        <v>42</v>
      </c>
      <c r="J33" s="97" t="s">
        <v>99</v>
      </c>
      <c r="K33" s="96">
        <v>0.6</v>
      </c>
      <c r="L33" s="96">
        <f t="shared" si="2"/>
        <v>0.52200000000000002</v>
      </c>
      <c r="M33" s="89" t="s">
        <v>42</v>
      </c>
    </row>
    <row r="34" spans="6:13">
      <c r="F34" s="93" t="s">
        <v>106</v>
      </c>
      <c r="G34" s="96">
        <v>0.6</v>
      </c>
      <c r="H34" s="96">
        <f t="shared" si="0"/>
        <v>0.52200000000000002</v>
      </c>
      <c r="I34" s="91" t="s">
        <v>42</v>
      </c>
      <c r="J34" s="97" t="s">
        <v>101</v>
      </c>
      <c r="K34" s="96">
        <v>0.69</v>
      </c>
      <c r="L34" s="96">
        <f t="shared" si="2"/>
        <v>0.60029999999999994</v>
      </c>
      <c r="M34" s="89" t="s">
        <v>42</v>
      </c>
    </row>
    <row r="35" spans="6:13">
      <c r="F35" s="93" t="s">
        <v>108</v>
      </c>
      <c r="G35" s="96">
        <v>0.54</v>
      </c>
      <c r="H35" s="96">
        <f t="shared" si="0"/>
        <v>0.46980000000000005</v>
      </c>
      <c r="I35" s="91" t="s">
        <v>42</v>
      </c>
      <c r="J35" s="97" t="s">
        <v>103</v>
      </c>
      <c r="K35" s="96">
        <v>0.85</v>
      </c>
      <c r="L35" s="96">
        <f t="shared" si="2"/>
        <v>0.73949999999999994</v>
      </c>
      <c r="M35" s="89" t="s">
        <v>42</v>
      </c>
    </row>
    <row r="36" spans="6:13">
      <c r="F36" s="93" t="s">
        <v>110</v>
      </c>
      <c r="G36" s="96">
        <v>0.61</v>
      </c>
      <c r="H36" s="96">
        <f t="shared" si="0"/>
        <v>0.53069999999999995</v>
      </c>
      <c r="I36" s="91" t="s">
        <v>42</v>
      </c>
      <c r="J36" s="97" t="s">
        <v>105</v>
      </c>
      <c r="K36" s="96">
        <v>0.38</v>
      </c>
      <c r="L36" s="96">
        <f t="shared" si="2"/>
        <v>0.3306</v>
      </c>
      <c r="M36" s="89" t="s">
        <v>42</v>
      </c>
    </row>
    <row r="37" spans="6:13">
      <c r="F37" s="93" t="s">
        <v>112</v>
      </c>
      <c r="G37" s="96">
        <v>0.65</v>
      </c>
      <c r="H37" s="96">
        <f t="shared" si="0"/>
        <v>0.5655</v>
      </c>
      <c r="I37" s="91" t="s">
        <v>42</v>
      </c>
      <c r="J37" s="97" t="s">
        <v>107</v>
      </c>
      <c r="K37" s="96">
        <v>0.65</v>
      </c>
      <c r="L37" s="96">
        <f t="shared" si="2"/>
        <v>0.5655</v>
      </c>
      <c r="M37" s="89" t="s">
        <v>42</v>
      </c>
    </row>
    <row r="38" spans="6:13">
      <c r="F38" s="93" t="s">
        <v>114</v>
      </c>
      <c r="G38" s="96">
        <v>0.69</v>
      </c>
      <c r="H38" s="96">
        <f t="shared" si="0"/>
        <v>0.60029999999999994</v>
      </c>
      <c r="I38" s="91" t="s">
        <v>42</v>
      </c>
      <c r="J38" s="97" t="s">
        <v>109</v>
      </c>
      <c r="K38" s="96">
        <v>0.92</v>
      </c>
      <c r="L38" s="96">
        <f t="shared" si="2"/>
        <v>0.8004</v>
      </c>
      <c r="M38" s="89" t="s">
        <v>42</v>
      </c>
    </row>
    <row r="39" spans="6:13">
      <c r="F39" s="93" t="s">
        <v>116</v>
      </c>
      <c r="G39" s="96">
        <v>0.87</v>
      </c>
      <c r="H39" s="96">
        <f t="shared" si="0"/>
        <v>0.75690000000000002</v>
      </c>
      <c r="I39" s="91" t="s">
        <v>42</v>
      </c>
      <c r="J39" s="97" t="s">
        <v>111</v>
      </c>
      <c r="K39" s="96">
        <v>0.65</v>
      </c>
      <c r="L39" s="96">
        <f t="shared" si="2"/>
        <v>0.5655</v>
      </c>
      <c r="M39" s="89" t="s">
        <v>42</v>
      </c>
    </row>
    <row r="40" spans="6:13">
      <c r="F40" s="93" t="s">
        <v>118</v>
      </c>
      <c r="G40" s="96">
        <v>0.8</v>
      </c>
      <c r="H40" s="96">
        <f t="shared" si="0"/>
        <v>0.69600000000000006</v>
      </c>
      <c r="I40" s="91" t="s">
        <v>42</v>
      </c>
      <c r="J40" s="97" t="s">
        <v>113</v>
      </c>
      <c r="K40" s="96">
        <v>0.47</v>
      </c>
      <c r="L40" s="96">
        <f t="shared" si="2"/>
        <v>0.40889999999999999</v>
      </c>
      <c r="M40" s="89" t="s">
        <v>42</v>
      </c>
    </row>
    <row r="41" spans="6:13">
      <c r="F41" s="93" t="s">
        <v>120</v>
      </c>
      <c r="G41" s="96">
        <v>0.96</v>
      </c>
      <c r="H41" s="96">
        <f t="shared" si="0"/>
        <v>0.83519999999999994</v>
      </c>
      <c r="I41" s="91" t="s">
        <v>42</v>
      </c>
      <c r="J41" s="97" t="s">
        <v>115</v>
      </c>
      <c r="K41" s="96">
        <v>0.96</v>
      </c>
      <c r="L41" s="96">
        <f t="shared" si="2"/>
        <v>0.83519999999999994</v>
      </c>
      <c r="M41" s="89" t="s">
        <v>42</v>
      </c>
    </row>
    <row r="42" spans="6:13">
      <c r="F42" s="93" t="s">
        <v>122</v>
      </c>
      <c r="G42" s="96">
        <v>0.83</v>
      </c>
      <c r="H42" s="96">
        <f t="shared" si="0"/>
        <v>0.72209999999999996</v>
      </c>
      <c r="I42" s="91" t="s">
        <v>42</v>
      </c>
      <c r="J42" s="97" t="s">
        <v>117</v>
      </c>
      <c r="K42" s="96">
        <v>0.34</v>
      </c>
      <c r="L42" s="96">
        <f t="shared" si="2"/>
        <v>0.29580000000000001</v>
      </c>
      <c r="M42" s="89" t="s">
        <v>42</v>
      </c>
    </row>
    <row r="43" spans="6:13">
      <c r="F43" s="93" t="s">
        <v>124</v>
      </c>
      <c r="G43" s="96">
        <v>0.84</v>
      </c>
      <c r="H43" s="96">
        <f t="shared" si="0"/>
        <v>0.73080000000000001</v>
      </c>
      <c r="I43" s="91" t="s">
        <v>42</v>
      </c>
      <c r="J43" s="97" t="s">
        <v>119</v>
      </c>
      <c r="K43" s="96">
        <v>0.85</v>
      </c>
      <c r="L43" s="96">
        <f t="shared" si="2"/>
        <v>0.73949999999999994</v>
      </c>
      <c r="M43" s="89" t="s">
        <v>42</v>
      </c>
    </row>
    <row r="44" spans="6:13">
      <c r="F44" s="93" t="s">
        <v>126</v>
      </c>
      <c r="G44" s="96">
        <v>0.68</v>
      </c>
      <c r="H44" s="96">
        <f t="shared" si="0"/>
        <v>0.59160000000000001</v>
      </c>
      <c r="I44" s="91" t="s">
        <v>42</v>
      </c>
      <c r="J44" s="97" t="s">
        <v>121</v>
      </c>
      <c r="K44" s="96">
        <v>0.82</v>
      </c>
      <c r="L44" s="96">
        <f t="shared" si="2"/>
        <v>0.71339999999999992</v>
      </c>
      <c r="M44" s="89" t="s">
        <v>42</v>
      </c>
    </row>
    <row r="45" spans="6:13">
      <c r="F45" s="93" t="s">
        <v>128</v>
      </c>
      <c r="G45" s="96">
        <v>0.79</v>
      </c>
      <c r="H45" s="96">
        <f t="shared" si="0"/>
        <v>0.68730000000000002</v>
      </c>
      <c r="I45" s="91" t="s">
        <v>42</v>
      </c>
      <c r="J45" s="97" t="s">
        <v>123</v>
      </c>
      <c r="K45" s="96">
        <v>0.87</v>
      </c>
      <c r="L45" s="96">
        <f t="shared" si="2"/>
        <v>0.75690000000000002</v>
      </c>
      <c r="M45" s="89" t="s">
        <v>42</v>
      </c>
    </row>
    <row r="46" spans="6:13">
      <c r="F46" s="93" t="s">
        <v>130</v>
      </c>
      <c r="G46" s="96">
        <v>1.07</v>
      </c>
      <c r="H46" s="96">
        <f t="shared" si="0"/>
        <v>0.93090000000000006</v>
      </c>
      <c r="I46" s="91" t="s">
        <v>42</v>
      </c>
      <c r="J46" s="97" t="s">
        <v>125</v>
      </c>
      <c r="K46" s="96">
        <v>0.83</v>
      </c>
      <c r="L46" s="96">
        <f t="shared" si="2"/>
        <v>0.72209999999999996</v>
      </c>
      <c r="M46" s="89" t="s">
        <v>42</v>
      </c>
    </row>
    <row r="47" spans="6:13">
      <c r="F47" s="93" t="s">
        <v>132</v>
      </c>
      <c r="G47" s="96">
        <v>0.9</v>
      </c>
      <c r="H47" s="96">
        <f t="shared" si="0"/>
        <v>0.78300000000000003</v>
      </c>
      <c r="I47" s="91" t="s">
        <v>42</v>
      </c>
      <c r="J47" s="97" t="s">
        <v>127</v>
      </c>
      <c r="K47" s="96">
        <v>0.65</v>
      </c>
      <c r="L47" s="96">
        <f t="shared" si="2"/>
        <v>0.5655</v>
      </c>
      <c r="M47" s="89" t="s">
        <v>42</v>
      </c>
    </row>
    <row r="48" spans="6:13">
      <c r="F48" s="93" t="s">
        <v>134</v>
      </c>
      <c r="G48" s="96">
        <v>0.52</v>
      </c>
      <c r="H48" s="96">
        <f t="shared" si="0"/>
        <v>0.45240000000000002</v>
      </c>
      <c r="I48" s="91" t="s">
        <v>42</v>
      </c>
      <c r="J48" s="97" t="s">
        <v>129</v>
      </c>
      <c r="K48" s="96">
        <v>0.48</v>
      </c>
      <c r="L48" s="96">
        <f t="shared" si="2"/>
        <v>0.41759999999999997</v>
      </c>
      <c r="M48" s="89" t="s">
        <v>42</v>
      </c>
    </row>
    <row r="49" spans="6:13">
      <c r="F49" s="93" t="s">
        <v>136</v>
      </c>
      <c r="G49" s="96">
        <v>0.53</v>
      </c>
      <c r="H49" s="96">
        <f t="shared" si="0"/>
        <v>0.46110000000000001</v>
      </c>
      <c r="I49" s="91" t="s">
        <v>42</v>
      </c>
      <c r="J49" s="97" t="s">
        <v>131</v>
      </c>
      <c r="K49" s="96">
        <v>0.64</v>
      </c>
      <c r="L49" s="96">
        <f t="shared" si="2"/>
        <v>0.55679999999999996</v>
      </c>
      <c r="M49" s="89" t="s">
        <v>42</v>
      </c>
    </row>
    <row r="50" spans="6:13">
      <c r="F50" s="93" t="s">
        <v>138</v>
      </c>
      <c r="G50" s="96">
        <v>0.45</v>
      </c>
      <c r="H50" s="96">
        <f t="shared" si="0"/>
        <v>0.39150000000000001</v>
      </c>
      <c r="I50" s="91" t="s">
        <v>42</v>
      </c>
      <c r="J50" s="97" t="s">
        <v>133</v>
      </c>
      <c r="K50" s="96">
        <v>0.46</v>
      </c>
      <c r="L50" s="96">
        <f t="shared" si="2"/>
        <v>0.4002</v>
      </c>
      <c r="M50" s="89" t="s">
        <v>42</v>
      </c>
    </row>
    <row r="51" spans="6:13">
      <c r="F51" s="93" t="s">
        <v>140</v>
      </c>
      <c r="G51" s="96">
        <v>0.52</v>
      </c>
      <c r="H51" s="96">
        <f t="shared" si="0"/>
        <v>0.45240000000000002</v>
      </c>
      <c r="I51" s="91" t="s">
        <v>42</v>
      </c>
      <c r="J51" s="97" t="s">
        <v>135</v>
      </c>
      <c r="K51" s="96">
        <v>0.7</v>
      </c>
      <c r="L51" s="96">
        <f t="shared" si="2"/>
        <v>0.60899999999999999</v>
      </c>
      <c r="M51" s="89" t="s">
        <v>42</v>
      </c>
    </row>
    <row r="52" spans="6:13">
      <c r="F52" s="93" t="s">
        <v>142</v>
      </c>
      <c r="G52" s="96">
        <v>0.65</v>
      </c>
      <c r="H52" s="96">
        <f t="shared" si="0"/>
        <v>0.5655</v>
      </c>
      <c r="I52" s="91" t="s">
        <v>42</v>
      </c>
      <c r="J52" s="97" t="s">
        <v>137</v>
      </c>
      <c r="K52" s="96">
        <v>0.64</v>
      </c>
      <c r="L52" s="96">
        <f t="shared" si="2"/>
        <v>0.55679999999999996</v>
      </c>
      <c r="M52" s="89" t="s">
        <v>42</v>
      </c>
    </row>
    <row r="53" spans="6:13">
      <c r="F53" s="93" t="s">
        <v>144</v>
      </c>
      <c r="G53" s="96">
        <v>0.59</v>
      </c>
      <c r="H53" s="96">
        <f t="shared" si="0"/>
        <v>0.51329999999999998</v>
      </c>
      <c r="I53" s="91" t="s">
        <v>42</v>
      </c>
      <c r="J53" s="97" t="s">
        <v>139</v>
      </c>
      <c r="K53" s="96">
        <v>0.4</v>
      </c>
      <c r="L53" s="96">
        <f t="shared" si="2"/>
        <v>0.34800000000000003</v>
      </c>
      <c r="M53" s="89" t="s">
        <v>42</v>
      </c>
    </row>
    <row r="54" spans="6:13">
      <c r="F54" s="93" t="s">
        <v>146</v>
      </c>
      <c r="G54" s="96">
        <v>0.49</v>
      </c>
      <c r="H54" s="96">
        <f t="shared" si="0"/>
        <v>0.42630000000000001</v>
      </c>
      <c r="I54" s="91" t="s">
        <v>42</v>
      </c>
      <c r="J54" s="97" t="s">
        <v>141</v>
      </c>
      <c r="K54" s="96">
        <v>0.76</v>
      </c>
      <c r="L54" s="96">
        <f t="shared" si="2"/>
        <v>0.66120000000000001</v>
      </c>
      <c r="M54" s="89" t="s">
        <v>42</v>
      </c>
    </row>
    <row r="55" spans="6:13">
      <c r="F55" s="93" t="s">
        <v>148</v>
      </c>
      <c r="G55" s="96">
        <v>0.62</v>
      </c>
      <c r="H55" s="96">
        <f t="shared" si="0"/>
        <v>0.53939999999999999</v>
      </c>
      <c r="I55" s="91" t="s">
        <v>42</v>
      </c>
      <c r="J55" s="97" t="s">
        <v>143</v>
      </c>
      <c r="K55" s="96">
        <v>0.49</v>
      </c>
      <c r="L55" s="96">
        <f t="shared" si="2"/>
        <v>0.42630000000000001</v>
      </c>
      <c r="M55" s="89" t="s">
        <v>42</v>
      </c>
    </row>
    <row r="56" spans="6:13">
      <c r="F56" s="93" t="s">
        <v>150</v>
      </c>
      <c r="G56" s="96">
        <v>0.55000000000000004</v>
      </c>
      <c r="H56" s="96">
        <f t="shared" si="0"/>
        <v>0.47850000000000004</v>
      </c>
      <c r="I56" s="91" t="s">
        <v>42</v>
      </c>
      <c r="J56" s="97" t="s">
        <v>145</v>
      </c>
      <c r="K56" s="96">
        <v>0.69</v>
      </c>
      <c r="L56" s="96">
        <f t="shared" si="2"/>
        <v>0.60029999999999994</v>
      </c>
      <c r="M56" s="89" t="s">
        <v>42</v>
      </c>
    </row>
    <row r="57" spans="6:13">
      <c r="F57" s="93" t="s">
        <v>152</v>
      </c>
      <c r="G57" s="96">
        <v>0.53</v>
      </c>
      <c r="H57" s="96">
        <f t="shared" si="0"/>
        <v>0.46110000000000001</v>
      </c>
      <c r="I57" s="91" t="s">
        <v>42</v>
      </c>
      <c r="J57" s="97" t="s">
        <v>147</v>
      </c>
      <c r="K57" s="96">
        <v>0.44</v>
      </c>
      <c r="L57" s="96">
        <f t="shared" si="2"/>
        <v>0.38279999999999997</v>
      </c>
      <c r="M57" s="89" t="s">
        <v>42</v>
      </c>
    </row>
    <row r="58" spans="6:13">
      <c r="F58" s="93" t="s">
        <v>154</v>
      </c>
      <c r="G58" s="96">
        <v>0.75</v>
      </c>
      <c r="H58" s="96">
        <f t="shared" si="0"/>
        <v>0.65249999999999997</v>
      </c>
      <c r="I58" s="91" t="s">
        <v>42</v>
      </c>
      <c r="J58" s="97" t="s">
        <v>149</v>
      </c>
      <c r="K58" s="96">
        <v>0.55000000000000004</v>
      </c>
      <c r="L58" s="96">
        <f t="shared" si="2"/>
        <v>0.47850000000000004</v>
      </c>
      <c r="M58" s="89" t="s">
        <v>42</v>
      </c>
    </row>
    <row r="59" spans="6:13">
      <c r="F59" s="93" t="s">
        <v>156</v>
      </c>
      <c r="G59" s="96">
        <v>0.71</v>
      </c>
      <c r="H59" s="96">
        <f t="shared" si="0"/>
        <v>0.61769999999999992</v>
      </c>
      <c r="I59" s="91" t="s">
        <v>42</v>
      </c>
      <c r="J59" s="97" t="s">
        <v>151</v>
      </c>
      <c r="K59" s="96">
        <v>0.55000000000000004</v>
      </c>
      <c r="L59" s="96">
        <f t="shared" si="2"/>
        <v>0.47850000000000004</v>
      </c>
      <c r="M59" s="89" t="s">
        <v>42</v>
      </c>
    </row>
    <row r="60" spans="6:13">
      <c r="F60" s="93" t="s">
        <v>158</v>
      </c>
      <c r="G60" s="96">
        <v>0.72</v>
      </c>
      <c r="H60" s="96">
        <f t="shared" si="0"/>
        <v>0.62639999999999996</v>
      </c>
      <c r="I60" s="91" t="s">
        <v>42</v>
      </c>
      <c r="J60" s="97" t="s">
        <v>153</v>
      </c>
      <c r="K60" s="96">
        <v>0.7</v>
      </c>
      <c r="L60" s="96">
        <f t="shared" si="2"/>
        <v>0.60899999999999999</v>
      </c>
      <c r="M60" s="89" t="s">
        <v>42</v>
      </c>
    </row>
    <row r="61" spans="6:13">
      <c r="F61" s="93" t="s">
        <v>160</v>
      </c>
      <c r="G61" s="96">
        <v>0.62</v>
      </c>
      <c r="H61" s="96">
        <f t="shared" si="0"/>
        <v>0.53939999999999999</v>
      </c>
      <c r="I61" s="91" t="s">
        <v>42</v>
      </c>
      <c r="J61" s="97" t="s">
        <v>155</v>
      </c>
      <c r="K61" s="96">
        <v>1.21</v>
      </c>
      <c r="L61" s="96">
        <f t="shared" si="2"/>
        <v>1.0527</v>
      </c>
      <c r="M61" s="89" t="s">
        <v>42</v>
      </c>
    </row>
    <row r="62" spans="6:13">
      <c r="F62" s="93" t="s">
        <v>162</v>
      </c>
      <c r="G62" s="96">
        <v>0.49</v>
      </c>
      <c r="H62" s="96">
        <f t="shared" si="0"/>
        <v>0.42630000000000001</v>
      </c>
      <c r="I62" s="91" t="s">
        <v>42</v>
      </c>
      <c r="J62" s="97" t="s">
        <v>157</v>
      </c>
      <c r="K62" s="96">
        <v>0.74</v>
      </c>
      <c r="L62" s="96">
        <f t="shared" si="2"/>
        <v>0.64380000000000004</v>
      </c>
      <c r="M62" s="89" t="s">
        <v>42</v>
      </c>
    </row>
    <row r="63" spans="6:13">
      <c r="F63" s="93" t="s">
        <v>164</v>
      </c>
      <c r="G63" s="96">
        <v>0.42</v>
      </c>
      <c r="H63" s="96">
        <f t="shared" si="0"/>
        <v>0.3654</v>
      </c>
      <c r="I63" s="91" t="s">
        <v>42</v>
      </c>
      <c r="J63" s="97" t="s">
        <v>159</v>
      </c>
      <c r="K63" s="96">
        <v>0.88</v>
      </c>
      <c r="L63" s="96">
        <f t="shared" si="2"/>
        <v>0.76559999999999995</v>
      </c>
      <c r="M63" s="89" t="s">
        <v>42</v>
      </c>
    </row>
    <row r="64" spans="6:13">
      <c r="F64" s="93" t="s">
        <v>166</v>
      </c>
      <c r="G64" s="96">
        <v>0.5</v>
      </c>
      <c r="H64" s="96">
        <f t="shared" si="0"/>
        <v>0.435</v>
      </c>
      <c r="I64" s="91" t="s">
        <v>42</v>
      </c>
      <c r="J64" s="97" t="s">
        <v>161</v>
      </c>
      <c r="K64" s="96">
        <v>0.8</v>
      </c>
      <c r="L64" s="96">
        <f t="shared" si="2"/>
        <v>0.69600000000000006</v>
      </c>
      <c r="M64" s="89" t="s">
        <v>42</v>
      </c>
    </row>
    <row r="65" spans="6:13">
      <c r="F65" s="93" t="s">
        <v>168</v>
      </c>
      <c r="G65" s="96">
        <v>0.63</v>
      </c>
      <c r="H65" s="96">
        <f t="shared" si="0"/>
        <v>0.54810000000000003</v>
      </c>
      <c r="I65" s="91" t="s">
        <v>42</v>
      </c>
      <c r="J65" s="97" t="s">
        <v>163</v>
      </c>
      <c r="K65" s="96">
        <v>0.77</v>
      </c>
      <c r="L65" s="96">
        <f t="shared" si="2"/>
        <v>0.66990000000000005</v>
      </c>
      <c r="M65" s="89" t="s">
        <v>42</v>
      </c>
    </row>
    <row r="66" spans="6:13">
      <c r="F66" s="93" t="s">
        <v>170</v>
      </c>
      <c r="G66" s="96">
        <v>0.69</v>
      </c>
      <c r="H66" s="96">
        <f t="shared" si="0"/>
        <v>0.60029999999999994</v>
      </c>
      <c r="I66" s="91" t="s">
        <v>42</v>
      </c>
      <c r="J66" s="97" t="s">
        <v>165</v>
      </c>
      <c r="K66" s="96">
        <v>0.65</v>
      </c>
      <c r="L66" s="96">
        <f t="shared" si="2"/>
        <v>0.5655</v>
      </c>
      <c r="M66" s="89" t="s">
        <v>42</v>
      </c>
    </row>
    <row r="67" spans="6:13">
      <c r="H67" s="106"/>
      <c r="J67" s="97" t="s">
        <v>167</v>
      </c>
      <c r="K67" s="96">
        <v>0.53</v>
      </c>
      <c r="L67" s="96">
        <f t="shared" si="2"/>
        <v>0.46110000000000001</v>
      </c>
      <c r="M67" s="89" t="s">
        <v>42</v>
      </c>
    </row>
    <row r="68" spans="6:13">
      <c r="H68" s="106"/>
      <c r="J68" s="97" t="s">
        <v>169</v>
      </c>
      <c r="K68" s="96">
        <v>0.57999999999999996</v>
      </c>
      <c r="L68" s="96">
        <f t="shared" si="2"/>
        <v>0.50459999999999994</v>
      </c>
      <c r="M68" s="89" t="s">
        <v>42</v>
      </c>
    </row>
    <row r="69" spans="6:13">
      <c r="H69" s="106"/>
      <c r="J69" s="97" t="s">
        <v>171</v>
      </c>
      <c r="K69" s="96">
        <v>0.65</v>
      </c>
      <c r="L69" s="96">
        <f t="shared" si="2"/>
        <v>0.5655</v>
      </c>
      <c r="M69" s="89" t="s">
        <v>42</v>
      </c>
    </row>
    <row r="70" spans="6:13">
      <c r="H70" s="106"/>
      <c r="J70" s="93" t="s">
        <v>172</v>
      </c>
      <c r="K70" s="96">
        <v>0.66</v>
      </c>
      <c r="L70" s="96">
        <f t="shared" si="2"/>
        <v>0.57420000000000004</v>
      </c>
      <c r="M70" s="89" t="s">
        <v>42</v>
      </c>
    </row>
    <row r="71" spans="6:13">
      <c r="H71" s="106"/>
      <c r="J71" s="93" t="s">
        <v>173</v>
      </c>
      <c r="K71" s="96">
        <v>0.68</v>
      </c>
      <c r="L71" s="96">
        <f t="shared" ref="L71:L88" si="3">K71*0.87</f>
        <v>0.59160000000000001</v>
      </c>
      <c r="M71" s="89" t="s">
        <v>42</v>
      </c>
    </row>
    <row r="72" spans="6:13">
      <c r="H72" s="106"/>
      <c r="J72" s="93" t="s">
        <v>174</v>
      </c>
      <c r="K72" s="96">
        <v>0.4</v>
      </c>
      <c r="L72" s="96">
        <f t="shared" si="3"/>
        <v>0.34800000000000003</v>
      </c>
      <c r="M72" s="89" t="s">
        <v>42</v>
      </c>
    </row>
    <row r="73" spans="6:13">
      <c r="J73" s="93" t="s">
        <v>175</v>
      </c>
      <c r="K73" s="96">
        <v>1.01</v>
      </c>
      <c r="L73" s="96">
        <f t="shared" si="3"/>
        <v>0.87870000000000004</v>
      </c>
      <c r="M73" s="89" t="s">
        <v>42</v>
      </c>
    </row>
    <row r="74" spans="6:13">
      <c r="J74" s="93" t="s">
        <v>176</v>
      </c>
      <c r="K74" s="96">
        <v>0.98</v>
      </c>
      <c r="L74" s="96">
        <f t="shared" si="3"/>
        <v>0.85260000000000002</v>
      </c>
      <c r="M74" s="89" t="s">
        <v>42</v>
      </c>
    </row>
    <row r="75" spans="6:13">
      <c r="J75" s="93" t="s">
        <v>177</v>
      </c>
      <c r="K75" s="96">
        <v>0.98</v>
      </c>
      <c r="L75" s="96">
        <f t="shared" si="3"/>
        <v>0.85260000000000002</v>
      </c>
      <c r="M75" s="89" t="s">
        <v>42</v>
      </c>
    </row>
    <row r="76" spans="6:13">
      <c r="J76" s="93" t="s">
        <v>178</v>
      </c>
      <c r="K76" s="96">
        <v>1.2</v>
      </c>
      <c r="L76" s="96">
        <f t="shared" si="3"/>
        <v>1.044</v>
      </c>
      <c r="M76" s="89" t="s">
        <v>42</v>
      </c>
    </row>
    <row r="77" spans="6:13">
      <c r="J77" s="93" t="s">
        <v>179</v>
      </c>
      <c r="K77" s="96">
        <v>1.2</v>
      </c>
      <c r="L77" s="96">
        <f t="shared" si="3"/>
        <v>1.044</v>
      </c>
      <c r="M77" s="89" t="s">
        <v>42</v>
      </c>
    </row>
    <row r="78" spans="6:13">
      <c r="J78" s="93" t="s">
        <v>180</v>
      </c>
      <c r="K78" s="96">
        <v>0.42</v>
      </c>
      <c r="L78" s="96">
        <f>K78*0.87</f>
        <v>0.3654</v>
      </c>
      <c r="M78" s="89" t="s">
        <v>42</v>
      </c>
    </row>
    <row r="79" spans="6:13">
      <c r="J79" s="93" t="s">
        <v>181</v>
      </c>
      <c r="K79" s="96">
        <v>1.24</v>
      </c>
      <c r="L79" s="96">
        <f t="shared" si="3"/>
        <v>1.0788</v>
      </c>
      <c r="M79" s="89" t="s">
        <v>42</v>
      </c>
    </row>
    <row r="80" spans="6:13">
      <c r="J80" s="93" t="s">
        <v>182</v>
      </c>
      <c r="K80" s="96">
        <v>0.48</v>
      </c>
      <c r="L80" s="96">
        <f t="shared" si="3"/>
        <v>0.41759999999999997</v>
      </c>
      <c r="M80" s="89" t="s">
        <v>42</v>
      </c>
    </row>
    <row r="81" spans="2:13">
      <c r="J81" s="93" t="s">
        <v>183</v>
      </c>
      <c r="K81" s="96">
        <v>0.38</v>
      </c>
      <c r="L81" s="96">
        <f t="shared" si="3"/>
        <v>0.3306</v>
      </c>
      <c r="M81" s="89" t="s">
        <v>42</v>
      </c>
    </row>
    <row r="82" spans="2:13">
      <c r="J82" s="93" t="s">
        <v>184</v>
      </c>
      <c r="K82" s="96">
        <v>0.75</v>
      </c>
      <c r="L82" s="96">
        <f t="shared" si="3"/>
        <v>0.65249999999999997</v>
      </c>
      <c r="M82" s="89" t="s">
        <v>42</v>
      </c>
    </row>
    <row r="83" spans="2:13">
      <c r="J83" s="93" t="s">
        <v>185</v>
      </c>
      <c r="K83" s="93">
        <v>0.47</v>
      </c>
      <c r="L83" s="96">
        <f t="shared" si="3"/>
        <v>0.40889999999999999</v>
      </c>
      <c r="M83" s="89" t="s">
        <v>186</v>
      </c>
    </row>
    <row r="84" spans="2:13">
      <c r="J84" s="93" t="s">
        <v>187</v>
      </c>
      <c r="K84" s="93">
        <v>0.41</v>
      </c>
      <c r="L84" s="96">
        <f t="shared" si="3"/>
        <v>0.35669999999999996</v>
      </c>
      <c r="M84" s="89" t="s">
        <v>186</v>
      </c>
    </row>
    <row r="85" spans="2:13">
      <c r="B85" s="88" t="s">
        <v>192</v>
      </c>
      <c r="J85" s="93" t="s">
        <v>188</v>
      </c>
      <c r="K85" s="93">
        <v>0.46</v>
      </c>
      <c r="L85" s="96">
        <f t="shared" si="3"/>
        <v>0.4002</v>
      </c>
      <c r="M85" s="89" t="s">
        <v>186</v>
      </c>
    </row>
    <row r="86" spans="2:13">
      <c r="J86" s="93" t="s">
        <v>189</v>
      </c>
      <c r="K86" s="93">
        <v>0.47</v>
      </c>
      <c r="L86" s="96">
        <f t="shared" si="3"/>
        <v>0.40889999999999999</v>
      </c>
      <c r="M86" s="89" t="s">
        <v>186</v>
      </c>
    </row>
    <row r="87" spans="2:13">
      <c r="J87" s="93" t="s">
        <v>190</v>
      </c>
      <c r="K87" s="93">
        <v>0.47</v>
      </c>
      <c r="L87" s="96">
        <f t="shared" si="3"/>
        <v>0.40889999999999999</v>
      </c>
      <c r="M87" s="89" t="s">
        <v>191</v>
      </c>
    </row>
    <row r="88" spans="2:13">
      <c r="J88" s="93" t="s">
        <v>193</v>
      </c>
      <c r="K88" s="93">
        <v>0.56000000000000005</v>
      </c>
      <c r="L88" s="96">
        <f t="shared" si="3"/>
        <v>0.48720000000000002</v>
      </c>
      <c r="M88" s="89" t="s">
        <v>194</v>
      </c>
    </row>
  </sheetData>
  <phoneticPr fontId="3"/>
  <pageMargins left="0.7" right="0.7" top="0.75" bottom="0.75" header="0.3" footer="0.3"/>
  <pageSetup paperSize="9" scale="2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B1:D19"/>
  <sheetViews>
    <sheetView workbookViewId="0">
      <selection activeCell="D7" sqref="D7"/>
    </sheetView>
  </sheetViews>
  <sheetFormatPr defaultColWidth="9.09765625" defaultRowHeight="18"/>
  <cols>
    <col min="1" max="1" width="3.8984375" style="37" customWidth="1"/>
    <col min="2" max="2" width="13" style="37" bestFit="1" customWidth="1"/>
    <col min="3" max="3" width="12" style="37" customWidth="1"/>
    <col min="4" max="4" width="78.19921875" style="37" customWidth="1"/>
    <col min="5" max="16384" width="9.09765625" style="37"/>
  </cols>
  <sheetData>
    <row r="1" spans="2:4">
      <c r="B1" s="37" t="s">
        <v>218</v>
      </c>
    </row>
    <row r="4" spans="2:4">
      <c r="B4" s="107" t="s">
        <v>195</v>
      </c>
      <c r="C4" s="107" t="s">
        <v>196</v>
      </c>
      <c r="D4" s="107" t="s">
        <v>197</v>
      </c>
    </row>
    <row r="5" spans="2:4" ht="193.5" customHeight="1">
      <c r="B5" s="108">
        <v>44522</v>
      </c>
      <c r="C5" s="109" t="s">
        <v>199</v>
      </c>
      <c r="D5" s="227" t="s">
        <v>198</v>
      </c>
    </row>
    <row r="6" spans="2:4" ht="198" customHeight="1">
      <c r="B6" s="108">
        <v>44586</v>
      </c>
      <c r="C6" s="109" t="s">
        <v>200</v>
      </c>
      <c r="D6" s="228" t="s">
        <v>202</v>
      </c>
    </row>
    <row r="7" spans="2:4" ht="114.5" customHeight="1">
      <c r="B7" s="108">
        <v>45065</v>
      </c>
      <c r="C7" s="109">
        <v>2.6</v>
      </c>
      <c r="D7" s="229" t="s">
        <v>223</v>
      </c>
    </row>
    <row r="8" spans="2:4">
      <c r="B8" s="93"/>
      <c r="C8" s="109"/>
      <c r="D8" s="107"/>
    </row>
    <row r="9" spans="2:4">
      <c r="B9" s="93"/>
      <c r="C9" s="109"/>
      <c r="D9" s="107"/>
    </row>
    <row r="10" spans="2:4">
      <c r="B10" s="93"/>
      <c r="C10" s="109"/>
      <c r="D10" s="107"/>
    </row>
    <row r="11" spans="2:4">
      <c r="B11" s="88"/>
      <c r="C11" s="110"/>
    </row>
    <row r="12" spans="2:4">
      <c r="B12" s="88"/>
      <c r="C12" s="110"/>
    </row>
    <row r="13" spans="2:4">
      <c r="B13" s="88"/>
      <c r="C13" s="110"/>
    </row>
    <row r="14" spans="2:4">
      <c r="B14" s="88"/>
      <c r="C14" s="110"/>
    </row>
    <row r="15" spans="2:4">
      <c r="B15" s="88"/>
      <c r="C15" s="110"/>
    </row>
    <row r="16" spans="2:4">
      <c r="B16" s="88"/>
      <c r="C16" s="110"/>
    </row>
    <row r="17" spans="2:3">
      <c r="B17" s="88"/>
      <c r="C17" s="110"/>
    </row>
    <row r="18" spans="2:3">
      <c r="B18" s="88"/>
      <c r="C18" s="88"/>
    </row>
    <row r="19" spans="2:3">
      <c r="B19" s="88"/>
      <c r="C19" s="88"/>
    </row>
  </sheetData>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0_入力例</vt:lpstr>
      <vt:lpstr>1_入力シート</vt:lpstr>
      <vt:lpstr>2_出力シート【自動入力】</vt:lpstr>
      <vt:lpstr>98_比較前提条件</vt:lpstr>
      <vt:lpstr>99_データベース</vt:lpstr>
      <vt:lpstr>更新履歴</vt:lpstr>
      <vt:lpstr>'2_出力シート【自動入力】'!Print_Area</vt:lpstr>
      <vt:lpstr>'98_比較前提条件'!Print_Area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2021-11-29T02:25:52Z</dcterms:created>
  <dcterms:modified xsi:type="dcterms:W3CDTF">2023-11-08T01:54:41Z</dcterms:modified>
</cp:coreProperties>
</file>