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0" windowWidth="14820" windowHeight="8355" activeTab="0"/>
  </bookViews>
  <sheets>
    <sheet name="表紙" sheetId="1" r:id="rId1"/>
    <sheet name="目次" sheetId="2" r:id="rId2"/>
    <sheet name="１頁" sheetId="3" r:id="rId3"/>
    <sheet name="２頁" sheetId="4" r:id="rId4"/>
    <sheet name="３頁" sheetId="5" r:id="rId5"/>
    <sheet name="４頁" sheetId="6" r:id="rId6"/>
    <sheet name="５頁" sheetId="7" r:id="rId7"/>
    <sheet name="６頁" sheetId="8" r:id="rId8"/>
    <sheet name="７頁" sheetId="9" r:id="rId9"/>
    <sheet name="８頁" sheetId="10" r:id="rId10"/>
    <sheet name="９～１１頁" sheetId="11" r:id="rId11"/>
    <sheet name="１２～１３頁" sheetId="12" r:id="rId12"/>
    <sheet name="１４頁" sheetId="13" r:id="rId13"/>
    <sheet name="１５頁" sheetId="14" r:id="rId14"/>
    <sheet name="１６頁" sheetId="15" r:id="rId15"/>
    <sheet name="１７頁" sheetId="16" r:id="rId16"/>
  </sheets>
  <definedNames>
    <definedName name="_A1">#REF!</definedName>
    <definedName name="_A2">#REF!</definedName>
    <definedName name="_A3">#REF!</definedName>
    <definedName name="_A4">#REF!</definedName>
    <definedName name="_A5">#REF!</definedName>
    <definedName name="_B1">#REF!</definedName>
    <definedName name="_B2">#REF!</definedName>
    <definedName name="_B3">#REF!</definedName>
    <definedName name="data">#REF!</definedName>
    <definedName name="_xlnm.Print_Area" localSheetId="11">'１２～１３頁'!$A$1:$P$67</definedName>
    <definedName name="_xlnm.Print_Area" localSheetId="14">'１６頁'!$A$1:$Q$15</definedName>
    <definedName name="_xlnm.Print_Area" localSheetId="15">'１７頁'!$A$1:$D$11</definedName>
    <definedName name="_xlnm.Print_Area" localSheetId="3">'２頁'!$A$1:$F$33</definedName>
    <definedName name="_xlnm.Print_Area" localSheetId="4">'３頁'!$A$1:$H$41</definedName>
    <definedName name="_xlnm.Print_Area" localSheetId="5">'４頁'!$A$1:$J$48</definedName>
    <definedName name="_xlnm.Print_Area" localSheetId="6">'５頁'!$A$1:$J$51</definedName>
    <definedName name="_xlnm.Print_Area" localSheetId="7">'６頁'!$A$1:$I$52</definedName>
    <definedName name="_xlnm.Print_Area" localSheetId="8">'７頁'!$A$1:$R$27</definedName>
    <definedName name="_xlnm.Print_Area" localSheetId="9">'８頁'!$A$1:$R$27</definedName>
    <definedName name="_xlnm.Print_Area" localSheetId="10">'９～１１頁'!$A$1:$S$111</definedName>
    <definedName name="_xlnm.Print_Area" localSheetId="1">'目次'!$A$1:$G$16</definedName>
  </definedNames>
  <calcPr fullCalcOnLoad="1"/>
</workbook>
</file>

<file path=xl/sharedStrings.xml><?xml version="1.0" encoding="utf-8"?>
<sst xmlns="http://schemas.openxmlformats.org/spreadsheetml/2006/main" count="846" uniqueCount="356">
  <si>
    <t>滋賀県観光入込客統計調査書</t>
  </si>
  <si>
    <t>目　　次</t>
  </si>
  <si>
    <t>平　成　２３　年</t>
  </si>
  <si>
    <t>滋賀県商工観光労働部観光交流局</t>
  </si>
  <si>
    <t>１．観光入込客統計調査の概要　………………………　　１　</t>
  </si>
  <si>
    <t>２．観光入込客統計調査の結果　………………………　　２</t>
  </si>
  <si>
    <t>　　　(1) 平成23年の延観光客数　</t>
  </si>
  <si>
    <t>　　　(2) 目的別観光客数の内訳</t>
  </si>
  <si>
    <t>　　　(3) 季節別観光客数の内訳</t>
  </si>
  <si>
    <t>　　　(4) 月別観光客数の内訳</t>
  </si>
  <si>
    <t>　　　(5) 地域別観光客数の内訳</t>
  </si>
  <si>
    <t>３．地域別・月別入込客数　　　………………………　　７</t>
  </si>
  <si>
    <t>４．市町別・月別入込客数　　　………………………　　９</t>
  </si>
  <si>
    <t>５．市町別・目的別入込客数　　………………………　　12</t>
  </si>
  <si>
    <t>６．観光入込客数ベスト３０　　………………………　　14</t>
  </si>
  <si>
    <t>７．年別観光入込客数の推移　　………………………　　15</t>
  </si>
  <si>
    <t>８．平成23年滋賀県有料道路通行台数調　……………　　16</t>
  </si>
  <si>
    <t>９．主な出来事　　………………………………………　　17</t>
  </si>
  <si>
    <t>１．観光入込客統計調査の概要</t>
  </si>
  <si>
    <t>　県内の観光地で年間入込客数が1,000人以上見込まれる観光地において調査を実施し、</t>
  </si>
  <si>
    <t>　平成23年1月から12月までの1年間の調査を通して、月別に集計した。</t>
  </si>
  <si>
    <t>　観光入込客…その者の居住地が観光地の範囲の中か外か、あるいは外出の距離の大小に</t>
  </si>
  <si>
    <t>　　　　　　　かかわらず、主に自然、歴史・文化、温泉・健康、スポーツ・レクリエー</t>
  </si>
  <si>
    <t>　　　　　　　ション、都市型観光、行祭事・イベント等の目的で観光地に入り込んだ者</t>
  </si>
  <si>
    <t>　観　光　地…観光客が多数来訪し、観光活動の状況からみて一体をなしていると認めら</t>
  </si>
  <si>
    <t>　　　　　　　れる区域をいう。</t>
  </si>
  <si>
    <t>(1) 調査方法</t>
  </si>
  <si>
    <t>　この調査は、平成23年の県内の観光客の目的別・季節別・月別・地域別の入込状況につ</t>
  </si>
  <si>
    <t>いて、県内の市町から寄せられた報告を集計したものである。</t>
  </si>
  <si>
    <t>(2) 調査地点</t>
  </si>
  <si>
    <t>734地点について計上した。</t>
  </si>
  <si>
    <t>(3) 調査期間</t>
  </si>
  <si>
    <t>(4) 調査上の定義</t>
  </si>
  <si>
    <t>　　　　　　　をいう。</t>
  </si>
  <si>
    <t>２．観光入込客統計調査の結果</t>
  </si>
  <si>
    <t>　　表１　延観光客数および前年比</t>
  </si>
  <si>
    <t>平成23年－平成22年（人）</t>
  </si>
  <si>
    <t>前年比</t>
  </si>
  <si>
    <t>日帰り客数</t>
  </si>
  <si>
    <t>宿泊客数</t>
  </si>
  <si>
    <t>延観光客数</t>
  </si>
  <si>
    <t>(1) 平成２３年の延観光客数</t>
  </si>
  <si>
    <t>平成23年計（人）</t>
  </si>
  <si>
    <t>平成22年計（人）</t>
  </si>
  <si>
    <t>　　　　　外国人延観光客数および前年比</t>
  </si>
  <si>
    <t xml:space="preserve">　平成23年の延観光客数は、前年より378万3,400人（8.7%）増加し、4,735万7,300人であった。
　延観光客数について、東日本大震災により中止となったイベントがあったものの、大河ドラマ「江～姫たちの戦国～」放送の効果により湖北地域で対前年比39.6%増加し、また、法然上人・親鸞聖人の大遠忌により大津地域でも増加し、県全体で過去最大の延観光客数となった。
　宿泊客数も同様に、甲賀と湖西地域を除いた全ての地域で増加し、前年より延べ24万4,100人（8.2%）増加の延べ323万8,600人となった。
　本県を訪れた外国人延観光客数については、東日本大震災に関する風評の影響により、対前年比28.9%減少し、12万5,628人となった。
</t>
  </si>
  <si>
    <t>歴史や博物館・美術館等の「歴史・文化」が全体の25.7%を占め、最も多い。</t>
  </si>
  <si>
    <t>○「歴史・文化」で最も多いのは湖東地域で約330万人、次いで東近江地域が約281万人。</t>
  </si>
  <si>
    <t>・湖東地域の地点　　多賀大社(1,599,900人)、彦根城(826,700人)など</t>
  </si>
  <si>
    <t>・東近江地域の地点　日牟禮八幡宮(634,000人)、八幡堀(596,600人)など</t>
  </si>
  <si>
    <t>「自然」は対前年比5.0%減少</t>
  </si>
  <si>
    <t>○「自然」で減少が大きかった地域は湖北で、対前年25.0%減少。</t>
  </si>
  <si>
    <t>　・湖北地域で減少の大きかった地点　伊吹山(H23年198,100人、H22年299,600人、▲33.9%)</t>
  </si>
  <si>
    <t>対前年比では、「行祭事・イベント」が36.7%増と大幅に増加。</t>
  </si>
  <si>
    <t>○「行祭事・イベント」で増加が大きいのは湖北地域（対前年の11.6倍、約113万人）。</t>
  </si>
  <si>
    <t>　・湖北地域で開催されたイベント　江・浅井三姉妹博覧会(1,186,900人)</t>
  </si>
  <si>
    <t>表２　目的別内訳</t>
  </si>
  <si>
    <t>目　　的</t>
  </si>
  <si>
    <t>比率</t>
  </si>
  <si>
    <t>対前年比</t>
  </si>
  <si>
    <t>自然</t>
  </si>
  <si>
    <t>観</t>
  </si>
  <si>
    <t>歴史・文化</t>
  </si>
  <si>
    <t>光</t>
  </si>
  <si>
    <t>温泉・健康</t>
  </si>
  <si>
    <t>地</t>
  </si>
  <si>
    <t>スポーツ・
レクリエーション</t>
  </si>
  <si>
    <t>点</t>
  </si>
  <si>
    <t>都市型観光</t>
  </si>
  <si>
    <t>その他</t>
  </si>
  <si>
    <t>行祭事・イベント</t>
  </si>
  <si>
    <t>合　　計</t>
  </si>
  <si>
    <t>（注意） 端数の関係上、合計と一致しないことがある。</t>
  </si>
  <si>
    <t>グラフ１　目的別内訳</t>
  </si>
  <si>
    <t>(2) 目的別観光客数の内訳</t>
  </si>
  <si>
    <t>■</t>
  </si>
  <si>
    <t>■</t>
  </si>
  <si>
    <t>■</t>
  </si>
  <si>
    <r>
      <t xml:space="preserve">延観光客数
</t>
    </r>
    <r>
      <rPr>
        <sz val="9"/>
        <rFont val="ＭＳ 明朝"/>
        <family val="1"/>
      </rPr>
      <t>（千人）</t>
    </r>
  </si>
  <si>
    <r>
      <t xml:space="preserve">前年延観光客数
</t>
    </r>
    <r>
      <rPr>
        <sz val="9"/>
        <rFont val="ＭＳ 明朝"/>
        <family val="1"/>
      </rPr>
      <t>（千人）</t>
    </r>
  </si>
  <si>
    <t>季節別割合は、「夏」が28.3%で最も多く、次いで「秋」の順であり、例年とおりの</t>
  </si>
  <si>
    <t>順であった。</t>
  </si>
  <si>
    <t>対前年比では、「夏」が13.1%の増、「秋」が10.3%の増であった。</t>
  </si>
  <si>
    <t>○湖北地域では６月から８月に、46.8%増(H23年3,221,800人、H22年2,194,600人)。</t>
  </si>
  <si>
    <t>宿泊客数の割合は、「夏」が30.9%と最も多く、次いで「秋」が26.8%であった。</t>
  </si>
  <si>
    <t>表３　季節別内訳</t>
  </si>
  <si>
    <t>季　節</t>
  </si>
  <si>
    <t>延観光客数
（千人）</t>
  </si>
  <si>
    <t>比率</t>
  </si>
  <si>
    <t>対前年比</t>
  </si>
  <si>
    <t>前年
延観光客数
（千人）</t>
  </si>
  <si>
    <t>宿泊客数
（千人）</t>
  </si>
  <si>
    <t>前年
宿泊客数
（千人）</t>
  </si>
  <si>
    <r>
      <t>冬</t>
    </r>
    <r>
      <rPr>
        <sz val="11"/>
        <rFont val="ＭＳ 明朝"/>
        <family val="1"/>
      </rPr>
      <t xml:space="preserve">
1,2,12月</t>
    </r>
  </si>
  <si>
    <t>合　計</t>
  </si>
  <si>
    <t>（注意） 端数の関係上、合計と一致しないことがある。</t>
  </si>
  <si>
    <t>グラフ２　季節別内訳</t>
  </si>
  <si>
    <t>▼延観光客数比率</t>
  </si>
  <si>
    <t>▼宿泊客数比率</t>
  </si>
  <si>
    <t>(3) 季節別観光客数の内訳</t>
  </si>
  <si>
    <t>■</t>
  </si>
  <si>
    <t>■</t>
  </si>
  <si>
    <t>■</t>
  </si>
  <si>
    <r>
      <t>春</t>
    </r>
    <r>
      <rPr>
        <sz val="11"/>
        <rFont val="ＭＳ 明朝"/>
        <family val="1"/>
      </rPr>
      <t xml:space="preserve">
３月～５月</t>
    </r>
  </si>
  <si>
    <r>
      <t>夏</t>
    </r>
    <r>
      <rPr>
        <sz val="11"/>
        <rFont val="ＭＳ 明朝"/>
        <family val="1"/>
      </rPr>
      <t xml:space="preserve">
６月～８月</t>
    </r>
  </si>
  <si>
    <r>
      <t>秋</t>
    </r>
    <r>
      <rPr>
        <sz val="11"/>
        <rFont val="ＭＳ 明朝"/>
        <family val="1"/>
      </rPr>
      <t xml:space="preserve">
９月～11月</t>
    </r>
  </si>
  <si>
    <t>延べ観光客数に占める月別観光客数の割合は、「８月」が12.6%と最も多かった。</t>
  </si>
  <si>
    <t>○８月で最も多かった地域は大津地域であり、夏祭りや花火大会、水泳場の利用が多いことによる。</t>
  </si>
  <si>
    <t>対前年比では、「６月」が18.1%、「７月」が17.0%の増となった。</t>
  </si>
  <si>
    <t>○湖北地域では「６月」が89.8%の増となり、「江・浅井三姉妹博覧会」および会場周辺施設の利用が</t>
  </si>
  <si>
    <t>　大きく増えた。</t>
  </si>
  <si>
    <t>■</t>
  </si>
  <si>
    <t>宿泊客数に占める月別観光客数の割合は、「８月」が14.4%と最も多く、「５月」の</t>
  </si>
  <si>
    <t>9.6%、「１１月」の9.5%と続き、「２月」の5.1%が最も少なかった。</t>
  </si>
  <si>
    <t>表４　月別内訳</t>
  </si>
  <si>
    <t>月</t>
  </si>
  <si>
    <t>１月</t>
  </si>
  <si>
    <t>　　で、前年に比べて６万５，２００人、２．１％の増加となった。</t>
  </si>
  <si>
    <t>２月</t>
  </si>
  <si>
    <t>３月</t>
  </si>
  <si>
    <t>４月</t>
  </si>
  <si>
    <t>５月</t>
  </si>
  <si>
    <t>　　　そのうち、外国人の宿泊客数は、１０万０，００６人で、前年に比べて２万６，７７</t>
  </si>
  <si>
    <t>６月</t>
  </si>
  <si>
    <t>　　１人、３２．２％の増加となった。</t>
  </si>
  <si>
    <t>７月</t>
  </si>
  <si>
    <t>８月</t>
  </si>
  <si>
    <t>９月</t>
  </si>
  <si>
    <t>10月</t>
  </si>
  <si>
    <t>11月</t>
  </si>
  <si>
    <t>12月</t>
  </si>
  <si>
    <t>合計</t>
  </si>
  <si>
    <t>グラフ３　月別内訳</t>
  </si>
  <si>
    <t>▼延観光客数</t>
  </si>
  <si>
    <t>▼宿泊客数</t>
  </si>
  <si>
    <t>(4) 月別観光客数の内訳</t>
  </si>
  <si>
    <t>■</t>
  </si>
  <si>
    <r>
      <t>前年延観光客数</t>
    </r>
    <r>
      <rPr>
        <sz val="10"/>
        <rFont val="ＭＳ 明朝"/>
        <family val="1"/>
      </rPr>
      <t>（千人）</t>
    </r>
  </si>
  <si>
    <r>
      <t>前年宿泊客
数</t>
    </r>
    <r>
      <rPr>
        <sz val="10"/>
        <rFont val="ＭＳ 明朝"/>
        <family val="1"/>
      </rPr>
      <t>（千人）</t>
    </r>
  </si>
  <si>
    <t>　　　また、宿泊観光客の延人数（以下「宿泊客数」という。）は、３１６万５，１００人</t>
  </si>
  <si>
    <t>（注意） 端数の関係上、合計と一致しないことがある。</t>
  </si>
  <si>
    <t>地域別の割合では、「湖北」が25.5%と最も多く、「大津」の23.7%と続く。</t>
  </si>
  <si>
    <t>対前年比では、「湖北」が39.6%増と大幅に増加した。</t>
  </si>
  <si>
    <t>宿泊客数に占める地域別の割合は、「大津」が41.0%と最も多い。</t>
  </si>
  <si>
    <t>表５　地域別内訳</t>
  </si>
  <si>
    <t>地　域</t>
  </si>
  <si>
    <t>前年宿泊客数（千人）</t>
  </si>
  <si>
    <t>湖南</t>
  </si>
  <si>
    <t>甲賀</t>
  </si>
  <si>
    <t>東近江</t>
  </si>
  <si>
    <t>湖東</t>
  </si>
  <si>
    <t>湖北</t>
  </si>
  <si>
    <t>湖西</t>
  </si>
  <si>
    <t>合計</t>
  </si>
  <si>
    <t>グラフ４　地域別内訳</t>
  </si>
  <si>
    <t>▼宿泊客数比率</t>
  </si>
  <si>
    <t>(5) 地域別観光客数の内訳</t>
  </si>
  <si>
    <t>■</t>
  </si>
  <si>
    <t>■</t>
  </si>
  <si>
    <r>
      <t>前年延観光客数(</t>
    </r>
    <r>
      <rPr>
        <sz val="10"/>
        <rFont val="ＭＳ 明朝"/>
        <family val="1"/>
      </rPr>
      <t>千人)</t>
    </r>
  </si>
  <si>
    <t>大津</t>
  </si>
  <si>
    <t>（単位：人）</t>
  </si>
  <si>
    <t>日帰り</t>
  </si>
  <si>
    <t>月　　　　　別　　　　　入　　　　　込　　　　　客　　　　　数</t>
  </si>
  <si>
    <t>地域別</t>
  </si>
  <si>
    <t>・宿泊別</t>
  </si>
  <si>
    <t>１０月</t>
  </si>
  <si>
    <t>１１月</t>
  </si>
  <si>
    <t>１２月</t>
  </si>
  <si>
    <t>前年計</t>
  </si>
  <si>
    <t>宿泊</t>
  </si>
  <si>
    <t>計</t>
  </si>
  <si>
    <t>湖南</t>
  </si>
  <si>
    <t>甲賀</t>
  </si>
  <si>
    <t>湖西</t>
  </si>
  <si>
    <t>大津</t>
  </si>
  <si>
    <t>合計</t>
  </si>
  <si>
    <t>大津市</t>
  </si>
  <si>
    <t>〔湖南〕</t>
  </si>
  <si>
    <t>草津市</t>
  </si>
  <si>
    <t>守山市</t>
  </si>
  <si>
    <t>〔甲賀〕</t>
  </si>
  <si>
    <t>〔東近江〕</t>
  </si>
  <si>
    <t>日野町</t>
  </si>
  <si>
    <t>竜王町</t>
  </si>
  <si>
    <t>〔湖東〕</t>
  </si>
  <si>
    <t>彦根市</t>
  </si>
  <si>
    <t>豊郷町</t>
  </si>
  <si>
    <t>甲良町</t>
  </si>
  <si>
    <t>多賀町</t>
  </si>
  <si>
    <t>〔湖北〕</t>
  </si>
  <si>
    <t>〔湖西〕</t>
  </si>
  <si>
    <t>４．市町別・月別入込客数</t>
  </si>
  <si>
    <t>〔大津〕</t>
  </si>
  <si>
    <t>市町別</t>
  </si>
  <si>
    <t>栗東市</t>
  </si>
  <si>
    <t>野洲市</t>
  </si>
  <si>
    <t>甲賀市</t>
  </si>
  <si>
    <t>湖南市</t>
  </si>
  <si>
    <t>近江八幡市</t>
  </si>
  <si>
    <t>東近江市</t>
  </si>
  <si>
    <t>愛荘町</t>
  </si>
  <si>
    <t>長浜市</t>
  </si>
  <si>
    <t>米原市</t>
  </si>
  <si>
    <t>高島市</t>
  </si>
  <si>
    <t>【合計】</t>
  </si>
  <si>
    <t>都市型観光
(買物・食等)</t>
  </si>
  <si>
    <t>行祭事・
イベント</t>
  </si>
  <si>
    <t>歴史</t>
  </si>
  <si>
    <t>博物館・美術館等</t>
  </si>
  <si>
    <t>スポーツ施設、キャンプ場等</t>
  </si>
  <si>
    <t>水泳場・マリーナ</t>
  </si>
  <si>
    <t>公園・テーマパーク等</t>
  </si>
  <si>
    <t>　観光客数</t>
  </si>
  <si>
    <t>うち外国人数</t>
  </si>
  <si>
    <t>湖南計</t>
  </si>
  <si>
    <t>甲賀計</t>
  </si>
  <si>
    <t>東近江市</t>
  </si>
  <si>
    <t>東近江計</t>
  </si>
  <si>
    <t>愛荘町</t>
  </si>
  <si>
    <t>湖東計</t>
  </si>
  <si>
    <t>長浜市</t>
  </si>
  <si>
    <t>米原市</t>
  </si>
  <si>
    <t>湖北計</t>
  </si>
  <si>
    <t>高島市</t>
  </si>
  <si>
    <t>湖西計</t>
  </si>
  <si>
    <t>滋賀県合計</t>
  </si>
  <si>
    <t>前年合計</t>
  </si>
  <si>
    <t>５．市町別・目的別入込客数</t>
  </si>
  <si>
    <t>市町名</t>
  </si>
  <si>
    <t>スポーツ・レクリエーション</t>
  </si>
  <si>
    <t>大津計</t>
  </si>
  <si>
    <t>市町名</t>
  </si>
  <si>
    <t>順位</t>
  </si>
  <si>
    <t>観  光  地  名</t>
  </si>
  <si>
    <t>入込客数（人）</t>
  </si>
  <si>
    <t>長浜市</t>
  </si>
  <si>
    <t>彦根城</t>
  </si>
  <si>
    <t>高島市</t>
  </si>
  <si>
    <t>近江八幡市</t>
  </si>
  <si>
    <t>草津市</t>
  </si>
  <si>
    <t>ファーマーズマーケットおうみんち</t>
  </si>
  <si>
    <t>守山市</t>
  </si>
  <si>
    <t>米原市</t>
  </si>
  <si>
    <t>びわ湖大花火大会</t>
  </si>
  <si>
    <t>びわ湖鮎家の郷</t>
  </si>
  <si>
    <t>あがりゃんせ</t>
  </si>
  <si>
    <t>夢京橋キャッスルロード</t>
  </si>
  <si>
    <t>（公開了承施設についてのみ掲載しています。）</t>
  </si>
  <si>
    <t>６．観光入込客数ベスト３０</t>
  </si>
  <si>
    <t>黒壁ガラス館</t>
  </si>
  <si>
    <t>多賀大社</t>
  </si>
  <si>
    <t>江・浅井三姉妹博覧会</t>
  </si>
  <si>
    <t>長浜市</t>
  </si>
  <si>
    <t>豊公園</t>
  </si>
  <si>
    <t>長濱オルゴール堂</t>
  </si>
  <si>
    <t>彦根市</t>
  </si>
  <si>
    <t>道の駅　藤樹の里あどがわ</t>
  </si>
  <si>
    <t>比叡山ドライブウェイ</t>
  </si>
  <si>
    <t>滋賀県希望が丘文化公園</t>
  </si>
  <si>
    <t>野洲市、湖南市
、竜王町</t>
  </si>
  <si>
    <t>日牟禮八幡宮</t>
  </si>
  <si>
    <t>比叡山延暦寺（延暦寺会館含む）</t>
  </si>
  <si>
    <t>八幡堀</t>
  </si>
  <si>
    <t>道の駅　湖北みずどりステーション</t>
  </si>
  <si>
    <t>長浜市</t>
  </si>
  <si>
    <t>矢橋帰帆島公園</t>
  </si>
  <si>
    <t>道の駅　びわ湖大橋米プラザ</t>
  </si>
  <si>
    <t>道の駅　東近江あいとうマーガレットステーション</t>
  </si>
  <si>
    <t>奥比叡ドライブウェイ</t>
  </si>
  <si>
    <t>マキノ高原・さらさ</t>
  </si>
  <si>
    <t>道の駅　伊吹の里</t>
  </si>
  <si>
    <t>近江神宮</t>
  </si>
  <si>
    <t>滋賀県立琵琶湖博物館</t>
  </si>
  <si>
    <t>草津市</t>
  </si>
  <si>
    <t>道の駅　くつき新本陣・日曜朝市</t>
  </si>
  <si>
    <t>道の駅　塩津海道あぢかまの里</t>
  </si>
  <si>
    <t>野洲市</t>
  </si>
  <si>
    <t>琵琶湖ホテル</t>
  </si>
  <si>
    <t>彦根市</t>
  </si>
  <si>
    <t>滋賀県立陶芸の森</t>
  </si>
  <si>
    <t>甲賀市</t>
  </si>
  <si>
    <t>７．年別観光入込客数の推移</t>
  </si>
  <si>
    <t>年</t>
  </si>
  <si>
    <t>延観光客数（人）</t>
  </si>
  <si>
    <t>日帰り客数（人）</t>
  </si>
  <si>
    <t>宿泊客数（人）</t>
  </si>
  <si>
    <t>昭和５４年</t>
  </si>
  <si>
    <t>－</t>
  </si>
  <si>
    <t>昭和５５年</t>
  </si>
  <si>
    <t>昭和５６年</t>
  </si>
  <si>
    <t>昭和５７年</t>
  </si>
  <si>
    <t>昭和５８年</t>
  </si>
  <si>
    <t>昭和５９年</t>
  </si>
  <si>
    <t>昭和６０年</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</si>
  <si>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</si>
  <si>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</si>
  <si>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</si>
  <si>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</si>
  <si>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</si>
  <si>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</si>
  <si>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</si>
  <si>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</si>
  <si>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</si>
  <si>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</si>
  <si>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</si>
  <si>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</si>
  <si>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</si>
  <si>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</si>
  <si>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</si>
  <si>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平成１３年</t>
  </si>
  <si>
    <t>平成１４年</t>
  </si>
  <si>
    <t>平成１６年</t>
  </si>
  <si>
    <t>平成１８年</t>
  </si>
  <si>
    <t>平成２１年</t>
  </si>
  <si>
    <t>※昭和５３年以前は、調査方法が異なるため本調査と比較できません。</t>
  </si>
  <si>
    <t>平成１５年</t>
  </si>
  <si>
    <t>平成１７年</t>
  </si>
  <si>
    <t>平成１９年</t>
  </si>
  <si>
    <t>平成２０年</t>
  </si>
  <si>
    <t>平成２２年</t>
  </si>
  <si>
    <t>平成２３年</t>
  </si>
  <si>
    <t>（単位：台）</t>
  </si>
  <si>
    <t>月　　　　　別　　　　　通　　　　　行　　　　　台　　　　　数</t>
  </si>
  <si>
    <t>通行台数</t>
  </si>
  <si>
    <t>琵琶湖大橋有料道路</t>
  </si>
  <si>
    <t>近江大橋有料道路</t>
  </si>
  <si>
    <t>滋賀県の更なる魅力を発信していくため、ＪＲ西日本と共同で様々なキャンペーンが展開された。</t>
  </si>
  <si>
    <t>1月15日
～12月4日</t>
  </si>
  <si>
    <t>江・浅井三姉妹博覧会</t>
  </si>
  <si>
    <t>ＮＨＫ大河ドラマ「江～姫たちの戦国～」の放映に合わせ、浅井三姉妹が駆け抜けた時代を体感できる博覧会が、長浜市の３会場で開催された。</t>
  </si>
  <si>
    <t>5月1日～2日</t>
  </si>
  <si>
    <t>大津市</t>
  </si>
  <si>
    <t>7月30日～31日</t>
  </si>
  <si>
    <t>9月17日～18日</t>
  </si>
  <si>
    <t>滋賀ふるさと観光大使である西川貴教氏が主催する大型野外音楽イベントが烏丸半島において開催され、会場内に県内のＰＲブースを設け、県内外の来場者に対し、ＰＲ事業を行った。</t>
  </si>
  <si>
    <t>10月19日～21日</t>
  </si>
  <si>
    <t>９．主な出来事</t>
  </si>
  <si>
    <t>年月日</t>
  </si>
  <si>
    <t>名　　称</t>
  </si>
  <si>
    <t>所在地</t>
  </si>
  <si>
    <t>特　　　　　徴</t>
  </si>
  <si>
    <t>通年</t>
  </si>
  <si>
    <t>びわこキャンペーン</t>
  </si>
  <si>
    <t>ラ・フォル・ジュルネ びわ湖 ～「熱狂の日」音楽祭2011</t>
  </si>
  <si>
    <t>世界各国の一流演奏家たちの演奏を低料金で楽しめる音楽の祭典が、びわ湖ホールで開催された。</t>
  </si>
  <si>
    <t>浜大津サマーフェスタ（第１回滋賀Ｂ級グルメバトル他）</t>
  </si>
  <si>
    <t>滋賀県内のＢ級グルメ・ご当地グルメが一同に集うグルメイベントの他、びわ湖をバックに演奏が繰り広げられる屋外JAZZフェスタなど、各種イベントが浜大津一帯で同時開催された。</t>
  </si>
  <si>
    <t>がんばろう！日本
びわ湖大花火大会</t>
  </si>
  <si>
    <t>大津市</t>
  </si>
  <si>
    <t>東日本大震災の一日も早い復興を願い、琵琶湖から「がんばろう！日本」の合言葉とともに、元気な日本の姿を花火で表現した。</t>
  </si>
  <si>
    <t>イナズマロックフェス2011</t>
  </si>
  <si>
    <t>草津市</t>
  </si>
  <si>
    <t>琵琶湖の夏の風物詩として、約１万発の花火で「びわ湖一周の旅」をテーマに開催された。</t>
  </si>
  <si>
    <t>びわ湖環境ビジネスメッセ2011</t>
  </si>
  <si>
    <t>環境への負荷を軽減し、環境保全に貢献する環境ビジネスを積極的に振興するための環境産業見本市「びわ湖環境ビジネスメッセ2011」が開催された。</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</si>
</sst>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m/d;@"/>
    <numFmt numFmtId="181" formatCode="#,##0;\-#,##0;"/>
    <numFmt numFmtId="182" formatCode="00"/>
    <numFmt numFmtId="183" formatCode="000000000"/>
    <numFmt numFmtId="184" formatCode="00000"/>
    <numFmt numFmtId="185" formatCode="#,##0_ ;[Red]\-#,##0\ "/>
    <numFmt numFmtId="186" formatCode="#,##0.0;[Red]\-#,##0.0"/>
    <numFmt numFmtId="187" formatCode="0;&quot;▲ &quot;0"/>
    <numFmt numFmtId="188" formatCode="#,##0;&quot;▲ &quot;#,##0"/>
    <numFmt numFmtId="189" formatCode="0.000%"/>
    <numFmt numFmtId="190" formatCode="0.0000%"/>
    <numFmt numFmtId="191" formatCode="[&lt;=999]000;[&lt;=99999]000\-00;000\-0000"/>
    <numFmt numFmtId="192" formatCode="#,##0.000;[Red]\-#,##0.000"/>
    <numFmt numFmtId="193" formatCode="&quot;Yes&quot;;&quot;Yes&quot;;&quot;No&quot;"/>
    <numFmt numFmtId="194" formatCode="&quot;True&quot;;&quot;True&quot;;&quot;False&quot;"/>
    <numFmt numFmtId="195" formatCode="&quot;On&quot;;&quot;On&quot;;&quot;Off&quot;"/>
    <numFmt numFmtId="196" formatCode="#,##0;&quot;△ &quot;#,##0"/>
    <numFmt numFmtId="197" formatCode="mmm\-yyyy"/>
    <numFmt numFmtId="198" formatCode="m&quot;月&quot;d&quot;日&quot;;@"/>
    <numFmt numFmtId="199" formatCode="[$€-2]\ #,##0.00_);[Red]\([$€-2]\ #,##0.00\)"/>
    <numFmt numFmtId="200" formatCode="0.00000%"/>
    <numFmt numFmtId="201" formatCode="#,##0;&quot;△ &quot;#,##0%"/>
    <numFmt numFmtId="202" formatCode="#,##0.0;&quot;△ &quot;#,##0.0%"/>
    <numFmt numFmtId="203" formatCode="#,##0.00;&quot;△ &quot;#,##0.00%"/>
    <numFmt numFmtId="204" formatCode="#,##0.0;&quot;▲ &quot;#,##0.0%"/>
    <numFmt numFmtId="205" formatCode="#,##0;&quot;▲ &quot;#,##0%"/>
    <numFmt numFmtId="206" formatCode="#,##0.00;&quot;▲ &quot;#,##0.00%"/>
    <numFmt numFmtId="207" formatCode="#,##0.000;&quot;▲ &quot;#,##0.000%"/>
    <numFmt numFmtId="208" formatCode="#,##0.0;&quot;▲&quot;\-#,##0.0%"/>
    <numFmt numFmtId="209" formatCode="#,##0.0;&quot;▲&quot;#,##0.0%"/>
    <numFmt numFmtId="210" formatCode="0.0%;&quot;▲ &quot;0.0%"/>
    <numFmt numFmtId="211" formatCode="0.0%;&quot;▲&quot;0.0%"/>
    <numFmt numFmtId="212" formatCode="#,##0.0%;&quot;▲ &quot;#,##0.0%"/>
  </numFmts>
  <fonts count="4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u val="single"/>
      <sz val="10"/>
      <color indexed="14"/>
      <name val="ＭＳ Ｐゴシック"/>
      <family val="3"/>
    </font>
    <font>
      <sz val="11"/>
      <color indexed="17"/>
      <name val="ＭＳ Ｐゴシック"/>
      <family val="3"/>
    </font>
    <font>
      <sz val="6"/>
      <name val="ＭＳ 明朝"/>
      <family val="1"/>
    </font>
    <font>
      <sz val="20"/>
      <name val="ＭＳ 明朝"/>
      <family val="1"/>
    </font>
    <font>
      <sz val="16"/>
      <name val="ＭＳ 明朝"/>
      <family val="1"/>
    </font>
    <font>
      <sz val="26"/>
      <name val="ＭＳ 明朝"/>
      <family val="1"/>
    </font>
    <font>
      <sz val="14"/>
      <name val="ＭＳ 明朝"/>
      <family val="1"/>
    </font>
    <font>
      <sz val="12"/>
      <name val="ＭＳ 明朝"/>
      <family val="1"/>
    </font>
    <font>
      <sz val="12"/>
      <name val="ＭＳ Ｐ明朝"/>
      <family val="1"/>
    </font>
    <font>
      <sz val="10"/>
      <name val="ＭＳ 明朝"/>
      <family val="1"/>
    </font>
    <font>
      <sz val="9"/>
      <name val="ＭＳ 明朝"/>
      <family val="1"/>
    </font>
    <font>
      <sz val="9.75"/>
      <color indexed="63"/>
      <name val="MS UI Gothic"/>
      <family val="3"/>
    </font>
    <font>
      <sz val="10"/>
      <color indexed="63"/>
      <name val="ＭＳ Ｐ明朝"/>
      <family val="1"/>
    </font>
    <font>
      <sz val="11"/>
      <color indexed="63"/>
      <name val="ＭＳ Ｐ明朝"/>
      <family val="1"/>
    </font>
    <font>
      <sz val="11"/>
      <name val="ＭＳ Ｐ明朝"/>
      <family val="1"/>
    </font>
    <font>
      <sz val="11"/>
      <color indexed="8"/>
      <name val="ＭＳ 明朝"/>
      <family val="1"/>
    </font>
    <font>
      <sz val="8"/>
      <color indexed="8"/>
      <name val="ＭＳ 明朝"/>
      <family val="1"/>
    </font>
    <font>
      <sz val="10"/>
      <color indexed="8"/>
      <name val="ＭＳ 明朝"/>
      <family val="1"/>
    </font>
    <font>
      <sz val="11"/>
      <color indexed="63"/>
      <name val="ＭＳ 明朝"/>
      <family val="1"/>
    </font>
    <font>
      <sz val="8"/>
      <name val="ＭＳ 明朝"/>
      <family val="1"/>
    </font>
    <font>
      <sz val="6"/>
      <name val="ＭＳ Ｐゴシック"/>
      <family val="3"/>
    </font>
    <font>
      <sz val="9"/>
      <color indexed="8"/>
      <name val="ＭＳ 明朝"/>
      <family val="1"/>
    </font>
    <font>
      <sz val="9"/>
      <color indexed="63"/>
      <name val="ＭＳ 明朝"/>
      <family val="1"/>
    </font>
    <font>
      <sz val="6"/>
      <name val="ＭＳ ・団"/>
      <family val="3"/>
    </font>
    <font>
      <sz val="10"/>
      <color indexed="63"/>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style="hair"/>
      <top style="thin"/>
      <bottom style="thin"/>
    </border>
    <border>
      <left style="thin"/>
      <right style="thin"/>
      <top style="thin"/>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thin"/>
      <top style="hair"/>
      <bottom style="thin"/>
    </border>
    <border>
      <left>
        <color indexed="63"/>
      </left>
      <right>
        <color indexed="63"/>
      </right>
      <top style="thin"/>
      <bottom>
        <color indexed="63"/>
      </bottom>
    </border>
    <border>
      <left style="thin"/>
      <right style="thin"/>
      <top style="thin"/>
      <bottom>
        <color indexed="63"/>
      </bottom>
    </border>
    <border>
      <left style="hair"/>
      <right style="thin"/>
      <top style="thin"/>
      <bottom>
        <color indexed="63"/>
      </bottom>
    </border>
    <border>
      <left style="thin"/>
      <right style="thin"/>
      <top>
        <color indexed="63"/>
      </top>
      <bottom style="thin"/>
    </border>
    <border>
      <left style="hair"/>
      <right style="thin"/>
      <top>
        <color indexed="63"/>
      </top>
      <bottom style="thin"/>
    </border>
    <border>
      <left style="thin"/>
      <right style="thin"/>
      <top>
        <color indexed="63"/>
      </top>
      <bottom style="hair"/>
    </border>
    <border>
      <left style="thin"/>
      <right style="thin"/>
      <top>
        <color indexed="63"/>
      </top>
      <bottom>
        <color indexed="63"/>
      </bottom>
    </border>
    <border>
      <left style="thin"/>
      <right>
        <color indexed="63"/>
      </right>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style="hair"/>
      <bottom style="thin"/>
    </border>
    <border>
      <left style="hair"/>
      <right style="hair"/>
      <top style="thin"/>
      <bottom>
        <color indexed="63"/>
      </bottom>
    </border>
    <border>
      <left style="hair"/>
      <right>
        <color indexed="63"/>
      </right>
      <top style="thin"/>
      <bottom>
        <color indexed="63"/>
      </bottom>
    </border>
    <border>
      <left style="hair"/>
      <right>
        <color indexed="63"/>
      </right>
      <top style="hair"/>
      <bottom style="hair"/>
    </border>
    <border>
      <left>
        <color indexed="63"/>
      </left>
      <right>
        <color indexed="63"/>
      </right>
      <top style="hair"/>
      <bottom>
        <color indexed="63"/>
      </bottom>
    </border>
    <border>
      <left>
        <color indexed="63"/>
      </left>
      <right style="thin"/>
      <top>
        <color indexed="63"/>
      </top>
      <bottom style="hair"/>
    </border>
    <border>
      <left style="hair"/>
      <right>
        <color indexed="63"/>
      </right>
      <top style="thin"/>
      <bottom style="hair"/>
    </border>
    <border>
      <left style="thin"/>
      <right style="hair"/>
      <top style="thin"/>
      <bottom>
        <color indexed="63"/>
      </bottom>
    </border>
    <border>
      <left style="thin"/>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style="thin"/>
      <bottom style="hair"/>
    </border>
    <border>
      <left>
        <color indexed="63"/>
      </left>
      <right>
        <color indexed="63"/>
      </right>
      <top style="thin"/>
      <bottom style="hair"/>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thin"/>
      <right>
        <color indexed="63"/>
      </right>
      <top>
        <color indexed="63"/>
      </top>
      <bottom>
        <color indexed="63"/>
      </bottom>
    </border>
    <border>
      <left style="thin"/>
      <right>
        <color indexed="63"/>
      </right>
      <top>
        <color indexed="63"/>
      </top>
      <bottom style="hair"/>
    </border>
    <border>
      <left style="thin"/>
      <right style="hair"/>
      <top>
        <color indexed="63"/>
      </top>
      <bottom>
        <color indexed="63"/>
      </bottom>
    </border>
    <border>
      <left style="thin"/>
      <right style="hair"/>
      <top>
        <color indexed="63"/>
      </top>
      <bottom style="hair"/>
    </border>
    <border>
      <left style="hair"/>
      <right style="thin"/>
      <top>
        <color indexed="63"/>
      </top>
      <bottom style="hair"/>
    </border>
    <border>
      <left style="thin"/>
      <right>
        <color indexed="63"/>
      </right>
      <top>
        <color indexed="63"/>
      </top>
      <bottom style="double"/>
    </border>
    <border>
      <left>
        <color indexed="63"/>
      </left>
      <right style="thin"/>
      <top>
        <color indexed="63"/>
      </top>
      <bottom style="double"/>
    </border>
    <border>
      <left style="thin"/>
      <right style="hair"/>
      <top>
        <color indexed="63"/>
      </top>
      <bottom style="double"/>
    </border>
    <border>
      <left style="hair"/>
      <right style="thin"/>
      <top style="hair"/>
      <bottom style="double"/>
    </border>
    <border>
      <left style="thin"/>
      <right style="thin"/>
      <top style="hair"/>
      <bottom style="double"/>
    </border>
    <border>
      <left style="thin"/>
      <right style="hair"/>
      <top style="hair"/>
      <bottom style="double"/>
    </border>
    <border>
      <left style="hair"/>
      <right style="hair"/>
      <top style="hair"/>
      <bottom style="double"/>
    </border>
    <border>
      <left style="thin"/>
      <right style="thin"/>
      <top style="double"/>
      <bottom style="hair"/>
    </border>
    <border>
      <left style="hair"/>
      <right style="thin"/>
      <top style="hair"/>
      <bottom>
        <color indexed="63"/>
      </bottom>
    </border>
    <border>
      <left>
        <color indexed="63"/>
      </left>
      <right>
        <color indexed="63"/>
      </right>
      <top style="double"/>
      <bottom style="thin"/>
    </border>
    <border>
      <left style="thin"/>
      <right style="hair"/>
      <top style="hair"/>
      <bottom>
        <color indexed="63"/>
      </bottom>
    </border>
    <border>
      <left style="hair"/>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421">
    <xf numFmtId="0" fontId="0" fillId="0" borderId="0" xfId="0" applyAlignment="1">
      <alignment vertical="center"/>
    </xf>
    <xf numFmtId="0" fontId="22" fillId="0" borderId="0" xfId="61" applyFont="1" applyAlignment="1">
      <alignment horizontal="center"/>
      <protection/>
    </xf>
    <xf numFmtId="0" fontId="23" fillId="0" borderId="0" xfId="61" applyFont="1" applyAlignment="1">
      <alignment/>
      <protection/>
    </xf>
    <xf numFmtId="0" fontId="23" fillId="0" borderId="0" xfId="61" applyFont="1">
      <alignment/>
      <protection/>
    </xf>
    <xf numFmtId="0" fontId="24" fillId="0" borderId="0" xfId="61" applyFont="1" applyAlignment="1">
      <alignment horizontal="center"/>
      <protection/>
    </xf>
    <xf numFmtId="0" fontId="22" fillId="0" borderId="0" xfId="61" applyFont="1">
      <alignment/>
      <protection/>
    </xf>
    <xf numFmtId="0" fontId="18" fillId="0" borderId="0" xfId="61">
      <alignment/>
      <protection/>
    </xf>
    <xf numFmtId="0" fontId="18" fillId="0" borderId="0" xfId="61" applyAlignment="1">
      <alignment horizontal="center"/>
      <protection/>
    </xf>
    <xf numFmtId="0" fontId="25" fillId="0" borderId="0" xfId="61" applyFont="1" applyAlignment="1">
      <alignment horizontal="centerContinuous"/>
      <protection/>
    </xf>
    <xf numFmtId="0" fontId="18" fillId="0" borderId="0" xfId="61" applyAlignment="1">
      <alignment horizontal="centerContinuous"/>
      <protection/>
    </xf>
    <xf numFmtId="0" fontId="26" fillId="0" borderId="0" xfId="61" applyFont="1">
      <alignment/>
      <protection/>
    </xf>
    <xf numFmtId="0" fontId="25" fillId="0" borderId="0" xfId="62" applyFont="1" applyAlignment="1">
      <alignment/>
      <protection/>
    </xf>
    <xf numFmtId="0" fontId="25" fillId="0" borderId="0" xfId="62" applyFont="1">
      <alignment/>
      <protection/>
    </xf>
    <xf numFmtId="0" fontId="18" fillId="0" borderId="0" xfId="62" applyFont="1" applyAlignment="1">
      <alignment horizontal="left" indent="1"/>
      <protection/>
    </xf>
    <xf numFmtId="0" fontId="18" fillId="0" borderId="0" xfId="62">
      <alignment/>
      <protection/>
    </xf>
    <xf numFmtId="0" fontId="18" fillId="0" borderId="0" xfId="62" applyAlignment="1">
      <alignment horizontal="left" indent="1"/>
      <protection/>
    </xf>
    <xf numFmtId="0" fontId="18" fillId="0" borderId="0" xfId="62" applyFont="1" applyFill="1" applyAlignment="1">
      <alignment horizontal="left" indent="1"/>
      <protection/>
    </xf>
    <xf numFmtId="0" fontId="18" fillId="0" borderId="0" xfId="62" applyFill="1">
      <alignment/>
      <protection/>
    </xf>
    <xf numFmtId="0" fontId="18" fillId="0" borderId="0" xfId="62" applyAlignment="1">
      <alignment/>
      <protection/>
    </xf>
    <xf numFmtId="0" fontId="18" fillId="0" borderId="0" xfId="62" applyFont="1" applyFill="1" applyAlignment="1">
      <alignment horizontal="left" vertical="distributed" wrapText="1" indent="2"/>
      <protection/>
    </xf>
    <xf numFmtId="0" fontId="18" fillId="0" borderId="0" xfId="62" applyBorder="1" applyAlignment="1">
      <alignment horizontal="center" vertical="center"/>
      <protection/>
    </xf>
    <xf numFmtId="0" fontId="27" fillId="0" borderId="0" xfId="62" applyFont="1" applyAlignment="1">
      <alignment horizontal="left" wrapText="1"/>
      <protection/>
    </xf>
    <xf numFmtId="0" fontId="18" fillId="0" borderId="10" xfId="62" applyBorder="1">
      <alignment/>
      <protection/>
    </xf>
    <xf numFmtId="0" fontId="18" fillId="0" borderId="10" xfId="62" applyFont="1" applyBorder="1" applyAlignment="1">
      <alignment horizontal="center" vertical="center"/>
      <protection/>
    </xf>
    <xf numFmtId="0" fontId="18" fillId="0" borderId="10" xfId="62" applyBorder="1" applyAlignment="1">
      <alignment horizontal="center" vertical="center"/>
      <protection/>
    </xf>
    <xf numFmtId="0" fontId="18" fillId="0" borderId="10" xfId="62" applyFill="1" applyBorder="1" applyAlignment="1">
      <alignment horizontal="center"/>
      <protection/>
    </xf>
    <xf numFmtId="38" fontId="18" fillId="0" borderId="10" xfId="62" applyNumberFormat="1" applyFill="1" applyBorder="1">
      <alignment/>
      <protection/>
    </xf>
    <xf numFmtId="188" fontId="18" fillId="0" borderId="10" xfId="49" applyNumberFormat="1" applyFont="1" applyFill="1" applyBorder="1" applyAlignment="1">
      <alignment/>
    </xf>
    <xf numFmtId="177" fontId="18" fillId="0" borderId="10" xfId="42" applyNumberFormat="1" applyFont="1" applyFill="1" applyBorder="1" applyAlignment="1">
      <alignment/>
    </xf>
    <xf numFmtId="177" fontId="18" fillId="0" borderId="11" xfId="42" applyNumberFormat="1" applyFont="1" applyFill="1" applyBorder="1" applyAlignment="1">
      <alignment/>
    </xf>
    <xf numFmtId="0" fontId="18" fillId="0" borderId="12" xfId="62" applyFill="1" applyBorder="1" applyAlignment="1">
      <alignment horizontal="center"/>
      <protection/>
    </xf>
    <xf numFmtId="38" fontId="18" fillId="0" borderId="13" xfId="62" applyNumberFormat="1" applyFill="1" applyBorder="1">
      <alignment/>
      <protection/>
    </xf>
    <xf numFmtId="188" fontId="18" fillId="0" borderId="13" xfId="49" applyNumberFormat="1" applyFont="1" applyFill="1" applyBorder="1" applyAlignment="1">
      <alignment/>
    </xf>
    <xf numFmtId="177" fontId="18" fillId="0" borderId="14" xfId="42" applyNumberFormat="1" applyFont="1" applyFill="1" applyBorder="1" applyAlignment="1">
      <alignment/>
    </xf>
    <xf numFmtId="38" fontId="18" fillId="0" borderId="10" xfId="62" applyNumberFormat="1" applyFont="1" applyFill="1" applyBorder="1">
      <alignment/>
      <protection/>
    </xf>
    <xf numFmtId="204" fontId="18" fillId="0" borderId="10" xfId="42" applyNumberFormat="1" applyFont="1" applyFill="1" applyBorder="1" applyAlignment="1">
      <alignment/>
    </xf>
    <xf numFmtId="204" fontId="18" fillId="0" borderId="11" xfId="42" applyNumberFormat="1" applyFont="1" applyFill="1" applyBorder="1" applyAlignment="1">
      <alignment/>
    </xf>
    <xf numFmtId="38" fontId="18" fillId="0" borderId="13" xfId="62" applyNumberFormat="1" applyFont="1" applyFill="1" applyBorder="1">
      <alignment/>
      <protection/>
    </xf>
    <xf numFmtId="204" fontId="18" fillId="0" borderId="14" xfId="42" applyNumberFormat="1" applyFont="1" applyFill="1" applyBorder="1" applyAlignment="1">
      <alignment/>
    </xf>
    <xf numFmtId="0" fontId="18" fillId="0" borderId="0" xfId="62" applyFont="1">
      <alignment/>
      <protection/>
    </xf>
    <xf numFmtId="0" fontId="18" fillId="0" borderId="0" xfId="62" applyFont="1" applyFill="1">
      <alignment/>
      <protection/>
    </xf>
    <xf numFmtId="0" fontId="18" fillId="0" borderId="0" xfId="62" applyFont="1" applyAlignment="1">
      <alignment horizontal="right"/>
      <protection/>
    </xf>
    <xf numFmtId="0" fontId="28" fillId="0" borderId="0" xfId="62" applyFont="1">
      <alignment/>
      <protection/>
    </xf>
    <xf numFmtId="0" fontId="28" fillId="0" borderId="0" xfId="62" applyFont="1" applyAlignment="1">
      <alignment horizontal="left" indent="1"/>
      <protection/>
    </xf>
    <xf numFmtId="0" fontId="26" fillId="0" borderId="0" xfId="62" applyFont="1" applyBorder="1">
      <alignment/>
      <protection/>
    </xf>
    <xf numFmtId="0" fontId="18" fillId="0" borderId="0" xfId="62" applyBorder="1">
      <alignment/>
      <protection/>
    </xf>
    <xf numFmtId="0" fontId="18" fillId="0" borderId="0" xfId="62" applyBorder="1" applyAlignment="1">
      <alignment horizontal="center" vertical="center"/>
      <protection/>
    </xf>
    <xf numFmtId="0" fontId="18" fillId="0" borderId="0" xfId="62" applyFont="1" applyBorder="1" applyAlignment="1">
      <alignment horizontal="center" vertical="center" wrapText="1"/>
      <protection/>
    </xf>
    <xf numFmtId="0" fontId="18" fillId="0" borderId="10" xfId="62" applyFont="1" applyBorder="1" applyAlignment="1">
      <alignment horizontal="center" vertical="center"/>
      <protection/>
    </xf>
    <xf numFmtId="0" fontId="18" fillId="0" borderId="10" xfId="62" applyFont="1" applyBorder="1" applyAlignment="1">
      <alignment horizontal="center" vertical="center" wrapText="1"/>
      <protection/>
    </xf>
    <xf numFmtId="0" fontId="18" fillId="0" borderId="0" xfId="62" applyFont="1" applyBorder="1" applyAlignment="1">
      <alignment horizontal="center" vertical="center"/>
      <protection/>
    </xf>
    <xf numFmtId="0" fontId="18" fillId="0" borderId="15" xfId="62" applyBorder="1" applyAlignment="1">
      <alignment vertical="center"/>
      <protection/>
    </xf>
    <xf numFmtId="0" fontId="18" fillId="0" borderId="10" xfId="62" applyFont="1" applyBorder="1" applyAlignment="1">
      <alignment vertical="center"/>
      <protection/>
    </xf>
    <xf numFmtId="38" fontId="18" fillId="0" borderId="10" xfId="49" applyBorder="1" applyAlignment="1">
      <alignment horizontal="right" vertical="center" indent="1"/>
    </xf>
    <xf numFmtId="177" fontId="18" fillId="0" borderId="10" xfId="62" applyNumberFormat="1" applyBorder="1" applyAlignment="1">
      <alignment horizontal="right" vertical="center"/>
      <protection/>
    </xf>
    <xf numFmtId="211" fontId="18" fillId="0" borderId="10" xfId="42" applyNumberFormat="1" applyFont="1" applyBorder="1" applyAlignment="1">
      <alignment vertical="center"/>
    </xf>
    <xf numFmtId="0" fontId="18" fillId="0" borderId="0" xfId="62" applyBorder="1" applyAlignment="1">
      <alignment horizontal="center"/>
      <protection/>
    </xf>
    <xf numFmtId="177" fontId="18" fillId="0" borderId="0" xfId="42" applyNumberFormat="1" applyFont="1" applyBorder="1" applyAlignment="1">
      <alignment horizontal="right" indent="1"/>
    </xf>
    <xf numFmtId="38" fontId="18" fillId="0" borderId="0" xfId="62" applyNumberFormat="1" applyBorder="1" applyAlignment="1">
      <alignment horizontal="right" indent="1"/>
      <protection/>
    </xf>
    <xf numFmtId="38" fontId="18" fillId="0" borderId="0" xfId="62" applyNumberFormat="1" applyBorder="1">
      <alignment/>
      <protection/>
    </xf>
    <xf numFmtId="0" fontId="18" fillId="0" borderId="16" xfId="62" applyFont="1" applyBorder="1" applyAlignment="1">
      <alignment horizontal="center" vertical="center"/>
      <protection/>
    </xf>
    <xf numFmtId="38" fontId="18" fillId="0" borderId="10" xfId="62" applyNumberFormat="1" applyBorder="1" applyAlignment="1">
      <alignment horizontal="right" vertical="center" indent="1"/>
      <protection/>
    </xf>
    <xf numFmtId="38" fontId="18" fillId="0" borderId="0" xfId="62" applyNumberFormat="1">
      <alignment/>
      <protection/>
    </xf>
    <xf numFmtId="0" fontId="28" fillId="0" borderId="10" xfId="62" applyFont="1" applyBorder="1" applyAlignment="1">
      <alignment vertical="center" wrapText="1"/>
      <protection/>
    </xf>
    <xf numFmtId="0" fontId="18" fillId="0" borderId="17" xfId="62" applyBorder="1" applyAlignment="1">
      <alignment vertical="center"/>
      <protection/>
    </xf>
    <xf numFmtId="0" fontId="18" fillId="0" borderId="18" xfId="62" applyFont="1" applyBorder="1" applyAlignment="1">
      <alignment horizontal="center" vertical="center"/>
      <protection/>
    </xf>
    <xf numFmtId="0" fontId="18" fillId="0" borderId="19" xfId="62" applyFont="1" applyBorder="1" applyAlignment="1">
      <alignment horizontal="center" vertical="center"/>
      <protection/>
    </xf>
    <xf numFmtId="38" fontId="18" fillId="0" borderId="15" xfId="49" applyBorder="1" applyAlignment="1">
      <alignment horizontal="right" vertical="center" indent="1"/>
    </xf>
    <xf numFmtId="177" fontId="18" fillId="0" borderId="15" xfId="62" applyNumberFormat="1" applyBorder="1" applyAlignment="1">
      <alignment horizontal="right" vertical="center"/>
      <protection/>
    </xf>
    <xf numFmtId="211" fontId="18" fillId="0" borderId="15" xfId="42" applyNumberFormat="1" applyFont="1" applyBorder="1" applyAlignment="1">
      <alignment vertical="center"/>
    </xf>
    <xf numFmtId="38" fontId="18" fillId="0" borderId="15" xfId="62" applyNumberFormat="1" applyBorder="1" applyAlignment="1">
      <alignment horizontal="right" vertical="center" indent="1"/>
      <protection/>
    </xf>
    <xf numFmtId="0" fontId="18" fillId="0" borderId="20" xfId="62" applyFont="1" applyBorder="1" applyAlignment="1">
      <alignment horizontal="center" vertical="center"/>
      <protection/>
    </xf>
    <xf numFmtId="0" fontId="18" fillId="0" borderId="21" xfId="62" applyFont="1" applyBorder="1" applyAlignment="1">
      <alignment horizontal="center" vertical="center"/>
      <protection/>
    </xf>
    <xf numFmtId="38" fontId="18" fillId="0" borderId="13" xfId="49" applyBorder="1" applyAlignment="1">
      <alignment horizontal="right" vertical="center" indent="1"/>
    </xf>
    <xf numFmtId="177" fontId="18" fillId="0" borderId="13" xfId="62" applyNumberFormat="1" applyBorder="1" applyAlignment="1">
      <alignment horizontal="right" vertical="center"/>
      <protection/>
    </xf>
    <xf numFmtId="211" fontId="18" fillId="0" borderId="13" xfId="42" applyNumberFormat="1" applyFont="1" applyBorder="1" applyAlignment="1">
      <alignment vertical="center"/>
    </xf>
    <xf numFmtId="38" fontId="18" fillId="0" borderId="14" xfId="62" applyNumberFormat="1" applyBorder="1" applyAlignment="1">
      <alignment horizontal="right" vertical="center" indent="1"/>
      <protection/>
    </xf>
    <xf numFmtId="0" fontId="29" fillId="0" borderId="0" xfId="62" applyFont="1" applyAlignment="1">
      <alignment horizontal="right"/>
      <protection/>
    </xf>
    <xf numFmtId="38" fontId="18" fillId="0" borderId="0" xfId="49" applyFont="1" applyBorder="1" applyAlignment="1">
      <alignment horizontal="right" indent="1"/>
    </xf>
    <xf numFmtId="38" fontId="18" fillId="0" borderId="0" xfId="49" applyFont="1" applyBorder="1" applyAlignment="1">
      <alignment/>
    </xf>
    <xf numFmtId="0" fontId="18" fillId="0" borderId="0" xfId="62" applyFont="1" applyBorder="1">
      <alignment/>
      <protection/>
    </xf>
    <xf numFmtId="0" fontId="18" fillId="0" borderId="0" xfId="62" applyBorder="1" applyAlignment="1">
      <alignment vertical="center"/>
      <protection/>
    </xf>
    <xf numFmtId="0" fontId="28" fillId="0" borderId="22" xfId="62" applyFont="1" applyBorder="1" applyAlignment="1">
      <alignment vertical="center"/>
      <protection/>
    </xf>
    <xf numFmtId="38" fontId="18" fillId="0" borderId="22" xfId="49" applyFont="1" applyBorder="1" applyAlignment="1">
      <alignment horizontal="right" vertical="center" indent="1"/>
    </xf>
    <xf numFmtId="38" fontId="18" fillId="0" borderId="0" xfId="49" applyBorder="1" applyAlignment="1">
      <alignment horizontal="right" vertical="center" indent="1"/>
    </xf>
    <xf numFmtId="38" fontId="18" fillId="0" borderId="0" xfId="62" applyNumberFormat="1" applyBorder="1" applyAlignment="1">
      <alignment vertical="center"/>
      <protection/>
    </xf>
    <xf numFmtId="0" fontId="28" fillId="0" borderId="0" xfId="62" applyFont="1" applyBorder="1" applyAlignment="1">
      <alignment horizontal="center"/>
      <protection/>
    </xf>
    <xf numFmtId="0" fontId="18" fillId="0" borderId="0" xfId="62" applyFont="1" applyBorder="1" applyAlignment="1">
      <alignment horizontal="center"/>
      <protection/>
    </xf>
    <xf numFmtId="0" fontId="28" fillId="0" borderId="0" xfId="62" applyFont="1" applyBorder="1" applyAlignment="1">
      <alignment vertical="center" wrapText="1"/>
      <protection/>
    </xf>
    <xf numFmtId="0" fontId="28" fillId="0" borderId="22" xfId="62" applyFont="1" applyBorder="1" applyAlignment="1">
      <alignment vertical="center" wrapText="1"/>
      <protection/>
    </xf>
    <xf numFmtId="177" fontId="18" fillId="0" borderId="0" xfId="42" applyNumberFormat="1" applyFont="1" applyBorder="1" applyAlignment="1">
      <alignment horizontal="right" vertical="center" indent="1"/>
    </xf>
    <xf numFmtId="38" fontId="18" fillId="0" borderId="0" xfId="49" applyFont="1" applyBorder="1" applyAlignment="1">
      <alignment horizontal="right" vertical="center" indent="1"/>
    </xf>
    <xf numFmtId="38" fontId="18" fillId="0" borderId="0" xfId="49" applyFont="1" applyBorder="1" applyAlignment="1">
      <alignment vertical="center"/>
    </xf>
    <xf numFmtId="0" fontId="18" fillId="0" borderId="23" xfId="62" applyBorder="1" applyAlignment="1">
      <alignment horizontal="center" vertical="center"/>
      <protection/>
    </xf>
    <xf numFmtId="0" fontId="18" fillId="0" borderId="24" xfId="62" applyFont="1" applyBorder="1" applyAlignment="1">
      <alignment horizontal="center" vertical="center" wrapText="1"/>
      <protection/>
    </xf>
    <xf numFmtId="0" fontId="18" fillId="0" borderId="25" xfId="62" applyBorder="1" applyAlignment="1">
      <alignment horizontal="center" vertical="center"/>
      <protection/>
    </xf>
    <xf numFmtId="0" fontId="28" fillId="0" borderId="26" xfId="62" applyFont="1" applyBorder="1" applyAlignment="1">
      <alignment horizontal="center" vertical="center" wrapText="1"/>
      <protection/>
    </xf>
    <xf numFmtId="0" fontId="28" fillId="0" borderId="27" xfId="62" applyFont="1" applyBorder="1" applyAlignment="1">
      <alignment wrapText="1"/>
      <protection/>
    </xf>
    <xf numFmtId="38" fontId="18" fillId="0" borderId="28" xfId="62" applyNumberFormat="1" applyBorder="1" applyAlignment="1">
      <alignment horizontal="right" indent="1"/>
      <protection/>
    </xf>
    <xf numFmtId="177" fontId="18" fillId="0" borderId="10" xfId="42" applyNumberFormat="1" applyFont="1" applyBorder="1" applyAlignment="1">
      <alignment/>
    </xf>
    <xf numFmtId="211" fontId="18" fillId="0" borderId="10" xfId="42" applyNumberFormat="1" applyFont="1" applyBorder="1" applyAlignment="1">
      <alignment/>
    </xf>
    <xf numFmtId="38" fontId="18" fillId="0" borderId="29" xfId="49" applyFont="1" applyFill="1" applyBorder="1" applyAlignment="1">
      <alignment horizontal="right" indent="1"/>
    </xf>
    <xf numFmtId="38" fontId="18" fillId="0" borderId="28" xfId="62" applyNumberFormat="1" applyFill="1" applyBorder="1" applyAlignment="1">
      <alignment horizontal="right" indent="1"/>
      <protection/>
    </xf>
    <xf numFmtId="0" fontId="18" fillId="0" borderId="0" xfId="62" applyNumberFormat="1" applyFill="1" applyAlignment="1">
      <alignment horizontal="left" indent="1"/>
      <protection/>
    </xf>
    <xf numFmtId="0" fontId="18" fillId="0" borderId="30" xfId="62" applyBorder="1" applyAlignment="1">
      <alignment horizontal="center" vertical="center"/>
      <protection/>
    </xf>
    <xf numFmtId="38" fontId="18" fillId="0" borderId="31" xfId="62" applyNumberFormat="1" applyBorder="1" applyAlignment="1">
      <alignment horizontal="right" indent="1"/>
      <protection/>
    </xf>
    <xf numFmtId="177" fontId="18" fillId="0" borderId="11" xfId="42" applyNumberFormat="1" applyFont="1" applyBorder="1" applyAlignment="1">
      <alignment/>
    </xf>
    <xf numFmtId="211" fontId="18" fillId="0" borderId="11" xfId="42" applyNumberFormat="1" applyFont="1" applyBorder="1" applyAlignment="1">
      <alignment/>
    </xf>
    <xf numFmtId="38" fontId="18" fillId="0" borderId="32" xfId="49" applyFont="1" applyFill="1" applyBorder="1" applyAlignment="1">
      <alignment horizontal="right" indent="1"/>
    </xf>
    <xf numFmtId="38" fontId="18" fillId="0" borderId="31" xfId="62" applyNumberFormat="1" applyFill="1" applyBorder="1" applyAlignment="1">
      <alignment horizontal="right" indent="1"/>
      <protection/>
    </xf>
    <xf numFmtId="177" fontId="18" fillId="0" borderId="11" xfId="62" applyNumberFormat="1" applyFill="1" applyBorder="1">
      <alignment/>
      <protection/>
    </xf>
    <xf numFmtId="0" fontId="29" fillId="0" borderId="0" xfId="62" applyFont="1" applyBorder="1" applyAlignment="1">
      <alignment horizontal="right" vertical="center"/>
      <protection/>
    </xf>
    <xf numFmtId="0" fontId="18" fillId="0" borderId="0" xfId="62" applyAlignment="1">
      <alignment horizontal="center"/>
      <protection/>
    </xf>
    <xf numFmtId="38" fontId="18" fillId="0" borderId="0" xfId="49" applyFont="1" applyAlignment="1">
      <alignment/>
    </xf>
    <xf numFmtId="0" fontId="18" fillId="0" borderId="0" xfId="62" applyBorder="1" applyAlignment="1">
      <alignment horizontal="center"/>
      <protection/>
    </xf>
    <xf numFmtId="38" fontId="18" fillId="0" borderId="0" xfId="49" applyAlignment="1">
      <alignment horizontal="right" indent="1"/>
    </xf>
    <xf numFmtId="38" fontId="18" fillId="0" borderId="0" xfId="62" applyNumberFormat="1" applyFont="1">
      <alignment/>
      <protection/>
    </xf>
    <xf numFmtId="38" fontId="18" fillId="0" borderId="0" xfId="62" applyNumberFormat="1" applyAlignment="1">
      <alignment horizontal="right" indent="1"/>
      <protection/>
    </xf>
    <xf numFmtId="0" fontId="18" fillId="0" borderId="0" xfId="62" applyAlignment="1">
      <alignment vertical="center"/>
      <protection/>
    </xf>
    <xf numFmtId="0" fontId="18" fillId="0" borderId="26" xfId="62" applyFont="1" applyBorder="1" applyAlignment="1">
      <alignment horizontal="center" vertical="center" wrapText="1"/>
      <protection/>
    </xf>
    <xf numFmtId="0" fontId="18" fillId="0" borderId="0" xfId="62" applyFont="1" applyFill="1" applyAlignment="1">
      <alignment horizontal="left" vertical="distributed" wrapText="1" indent="1"/>
      <protection/>
    </xf>
    <xf numFmtId="0" fontId="18" fillId="0" borderId="27" xfId="62" applyBorder="1" applyAlignment="1">
      <alignment horizontal="center"/>
      <protection/>
    </xf>
    <xf numFmtId="38" fontId="18" fillId="0" borderId="28" xfId="62" applyNumberFormat="1" applyFont="1" applyBorder="1" applyAlignment="1">
      <alignment horizontal="right" indent="1"/>
      <protection/>
    </xf>
    <xf numFmtId="212" fontId="18" fillId="0" borderId="10" xfId="42" applyNumberFormat="1" applyFont="1" applyFill="1" applyBorder="1" applyAlignment="1">
      <alignment/>
    </xf>
    <xf numFmtId="38" fontId="18" fillId="0" borderId="28" xfId="62" applyNumberFormat="1" applyFont="1" applyFill="1" applyBorder="1" applyAlignment="1">
      <alignment horizontal="right" indent="1"/>
      <protection/>
    </xf>
    <xf numFmtId="38" fontId="18" fillId="0" borderId="29" xfId="49" applyFont="1" applyBorder="1" applyAlignment="1">
      <alignment horizontal="right" indent="1"/>
    </xf>
    <xf numFmtId="0" fontId="18" fillId="0" borderId="30" xfId="62" applyBorder="1" applyAlignment="1">
      <alignment horizontal="center"/>
      <protection/>
    </xf>
    <xf numFmtId="38" fontId="18" fillId="0" borderId="32" xfId="62" applyNumberFormat="1" applyFill="1" applyBorder="1" applyAlignment="1">
      <alignment horizontal="right" indent="1"/>
      <protection/>
    </xf>
    <xf numFmtId="38" fontId="18" fillId="0" borderId="32" xfId="62" applyNumberFormat="1" applyBorder="1" applyAlignment="1">
      <alignment horizontal="right" indent="1"/>
      <protection/>
    </xf>
    <xf numFmtId="0" fontId="29" fillId="0" borderId="33" xfId="62" applyFont="1" applyBorder="1" applyAlignment="1">
      <alignment horizontal="right"/>
      <protection/>
    </xf>
    <xf numFmtId="0" fontId="29" fillId="0" borderId="0" xfId="62" applyFont="1" applyBorder="1" applyAlignment="1">
      <alignment horizontal="right"/>
      <protection/>
    </xf>
    <xf numFmtId="0" fontId="18" fillId="0" borderId="24" xfId="62" applyBorder="1" applyAlignment="1">
      <alignment horizontal="center" vertical="center"/>
      <protection/>
    </xf>
    <xf numFmtId="0" fontId="18" fillId="0" borderId="25" xfId="62" applyFont="1" applyBorder="1" applyAlignment="1">
      <alignment horizontal="center" vertical="center" wrapText="1"/>
      <protection/>
    </xf>
    <xf numFmtId="0" fontId="18" fillId="0" borderId="28" xfId="62" applyBorder="1" applyAlignment="1">
      <alignment horizontal="center"/>
      <protection/>
    </xf>
    <xf numFmtId="38" fontId="18" fillId="0" borderId="10" xfId="62" applyNumberFormat="1" applyBorder="1" applyAlignment="1">
      <alignment horizontal="right" indent="1"/>
      <protection/>
    </xf>
    <xf numFmtId="38" fontId="18" fillId="0" borderId="29" xfId="62" applyNumberFormat="1" applyBorder="1" applyAlignment="1">
      <alignment horizontal="right" indent="1"/>
      <protection/>
    </xf>
    <xf numFmtId="10" fontId="18" fillId="0" borderId="0" xfId="62" applyNumberFormat="1">
      <alignment/>
      <protection/>
    </xf>
    <xf numFmtId="177" fontId="18" fillId="0" borderId="0" xfId="62" applyNumberFormat="1">
      <alignment/>
      <protection/>
    </xf>
    <xf numFmtId="204" fontId="18" fillId="0" borderId="10" xfId="42" applyNumberFormat="1" applyFont="1" applyBorder="1" applyAlignment="1">
      <alignment/>
    </xf>
    <xf numFmtId="38" fontId="18" fillId="0" borderId="29" xfId="62" applyNumberFormat="1" applyFont="1" applyBorder="1" applyAlignment="1">
      <alignment horizontal="right" indent="1"/>
      <protection/>
    </xf>
    <xf numFmtId="0" fontId="18" fillId="0" borderId="0" xfId="62" applyFill="1" applyAlignment="1">
      <alignment horizontal="left" vertical="distributed" wrapText="1" indent="1"/>
      <protection/>
    </xf>
    <xf numFmtId="38" fontId="18" fillId="0" borderId="10" xfId="62" applyNumberFormat="1" applyFont="1" applyBorder="1" applyAlignment="1">
      <alignment horizontal="right" indent="1"/>
      <protection/>
    </xf>
    <xf numFmtId="0" fontId="18" fillId="0" borderId="31" xfId="62" applyBorder="1" applyAlignment="1">
      <alignment horizontal="center"/>
      <protection/>
    </xf>
    <xf numFmtId="38" fontId="18" fillId="0" borderId="11" xfId="62" applyNumberFormat="1" applyBorder="1" applyAlignment="1">
      <alignment horizontal="right" indent="1"/>
      <protection/>
    </xf>
    <xf numFmtId="212" fontId="18" fillId="0" borderId="11" xfId="42" applyNumberFormat="1" applyFont="1" applyFill="1" applyBorder="1" applyAlignment="1">
      <alignment/>
    </xf>
    <xf numFmtId="0" fontId="29" fillId="0" borderId="0" xfId="62" applyFont="1" applyBorder="1" applyAlignment="1">
      <alignment horizontal="right"/>
      <protection/>
    </xf>
    <xf numFmtId="0" fontId="29" fillId="0" borderId="0" xfId="62" applyFont="1" applyBorder="1" applyAlignment="1" applyProtection="1">
      <alignment horizontal="center" vertical="center"/>
      <protection locked="0"/>
    </xf>
    <xf numFmtId="0" fontId="29" fillId="0" borderId="0" xfId="62" applyFont="1" applyBorder="1" applyAlignment="1" applyProtection="1">
      <alignment vertical="center"/>
      <protection locked="0"/>
    </xf>
    <xf numFmtId="38" fontId="29" fillId="0" borderId="0" xfId="49" applyFont="1" applyBorder="1" applyAlignment="1" applyProtection="1">
      <alignment vertical="center"/>
      <protection locked="0"/>
    </xf>
    <xf numFmtId="177" fontId="29" fillId="0" borderId="0" xfId="42" applyNumberFormat="1" applyFont="1" applyBorder="1" applyAlignment="1" applyProtection="1">
      <alignment vertical="center"/>
      <protection locked="0"/>
    </xf>
    <xf numFmtId="0" fontId="29" fillId="0" borderId="0" xfId="62" applyFont="1" applyAlignment="1" applyProtection="1">
      <alignment vertical="center"/>
      <protection locked="0"/>
    </xf>
    <xf numFmtId="0" fontId="29" fillId="0" borderId="34" xfId="62" applyFont="1" applyBorder="1" applyAlignment="1" applyProtection="1">
      <alignment horizontal="center" vertical="center"/>
      <protection locked="0"/>
    </xf>
    <xf numFmtId="0" fontId="29" fillId="0" borderId="35" xfId="62" applyFont="1" applyBorder="1" applyAlignment="1" applyProtection="1">
      <alignment horizontal="center" vertical="center"/>
      <protection locked="0"/>
    </xf>
    <xf numFmtId="0" fontId="29" fillId="0" borderId="25" xfId="62" applyFont="1" applyBorder="1" applyAlignment="1" applyProtection="1">
      <alignment horizontal="centerContinuous" vertical="center"/>
      <protection locked="0"/>
    </xf>
    <xf numFmtId="38" fontId="29" fillId="0" borderId="25" xfId="49" applyFont="1" applyBorder="1" applyAlignment="1" applyProtection="1">
      <alignment horizontal="centerContinuous" vertical="center"/>
      <protection locked="0"/>
    </xf>
    <xf numFmtId="0" fontId="29" fillId="0" borderId="26" xfId="62" applyFont="1" applyBorder="1" applyAlignment="1" applyProtection="1">
      <alignment horizontal="centerContinuous" vertical="center"/>
      <protection locked="0"/>
    </xf>
    <xf numFmtId="0" fontId="29" fillId="0" borderId="36" xfId="62" applyFont="1" applyBorder="1" applyAlignment="1" applyProtection="1">
      <alignment horizontal="center" vertical="center"/>
      <protection locked="0"/>
    </xf>
    <xf numFmtId="0" fontId="29" fillId="0" borderId="37" xfId="62" applyFont="1" applyBorder="1" applyAlignment="1" applyProtection="1">
      <alignment horizontal="center" vertical="center"/>
      <protection locked="0"/>
    </xf>
    <xf numFmtId="0" fontId="29" fillId="0" borderId="11" xfId="62" applyFont="1" applyBorder="1" applyAlignment="1" applyProtection="1">
      <alignment horizontal="center" vertical="center"/>
      <protection locked="0"/>
    </xf>
    <xf numFmtId="0" fontId="29" fillId="0" borderId="32" xfId="62" applyFont="1" applyBorder="1" applyAlignment="1" applyProtection="1">
      <alignment horizontal="center" vertical="center"/>
      <protection locked="0"/>
    </xf>
    <xf numFmtId="0" fontId="29" fillId="0" borderId="38" xfId="62" applyFont="1" applyBorder="1" applyAlignment="1" applyProtection="1">
      <alignment horizontal="center" vertical="center"/>
      <protection locked="0"/>
    </xf>
    <xf numFmtId="0" fontId="29" fillId="0" borderId="23" xfId="62" applyFont="1" applyBorder="1" applyAlignment="1" applyProtection="1">
      <alignment horizontal="center" vertical="center"/>
      <protection locked="0"/>
    </xf>
    <xf numFmtId="38" fontId="29" fillId="0" borderId="23" xfId="49" applyFont="1" applyBorder="1" applyAlignment="1" applyProtection="1">
      <alignment vertical="center"/>
      <protection locked="0"/>
    </xf>
    <xf numFmtId="38" fontId="29" fillId="0" borderId="25" xfId="49" applyFont="1" applyBorder="1" applyAlignment="1" applyProtection="1">
      <alignment vertical="center"/>
      <protection locked="0"/>
    </xf>
    <xf numFmtId="38" fontId="29" fillId="0" borderId="26" xfId="49" applyFont="1" applyBorder="1" applyAlignment="1" applyProtection="1">
      <alignment vertical="center"/>
      <protection locked="0"/>
    </xf>
    <xf numFmtId="177" fontId="29" fillId="0" borderId="23" xfId="42" applyNumberFormat="1" applyFont="1" applyBorder="1" applyAlignment="1" applyProtection="1">
      <alignment vertical="center"/>
      <protection locked="0"/>
    </xf>
    <xf numFmtId="0" fontId="29" fillId="0" borderId="39" xfId="62" applyFont="1" applyBorder="1" applyAlignment="1" applyProtection="1">
      <alignment horizontal="center" vertical="center"/>
      <protection locked="0"/>
    </xf>
    <xf numFmtId="0" fontId="29" fillId="0" borderId="27" xfId="62" applyFont="1" applyBorder="1" applyAlignment="1" applyProtection="1">
      <alignment horizontal="center" vertical="center"/>
      <protection locked="0"/>
    </xf>
    <xf numFmtId="38" fontId="29" fillId="0" borderId="27" xfId="49" applyFont="1" applyBorder="1" applyAlignment="1" applyProtection="1">
      <alignment vertical="center"/>
      <protection locked="0"/>
    </xf>
    <xf numFmtId="38" fontId="29" fillId="0" borderId="10" xfId="49" applyFont="1" applyBorder="1" applyAlignment="1" applyProtection="1">
      <alignment vertical="center"/>
      <protection locked="0"/>
    </xf>
    <xf numFmtId="38" fontId="29" fillId="0" borderId="29" xfId="49" applyFont="1" applyBorder="1" applyAlignment="1" applyProtection="1">
      <alignment vertical="center"/>
      <protection locked="0"/>
    </xf>
    <xf numFmtId="177" fontId="29" fillId="0" borderId="27" xfId="42" applyNumberFormat="1" applyFont="1" applyBorder="1" applyAlignment="1" applyProtection="1">
      <alignment vertical="center"/>
      <protection locked="0"/>
    </xf>
    <xf numFmtId="0" fontId="29" fillId="0" borderId="30" xfId="62" applyFont="1" applyBorder="1" applyAlignment="1" applyProtection="1">
      <alignment horizontal="center" vertical="center"/>
      <protection locked="0"/>
    </xf>
    <xf numFmtId="38" fontId="29" fillId="0" borderId="30" xfId="49" applyFont="1" applyBorder="1" applyAlignment="1" applyProtection="1">
      <alignment vertical="center"/>
      <protection locked="0"/>
    </xf>
    <xf numFmtId="38" fontId="29" fillId="0" borderId="31" xfId="49" applyFont="1" applyBorder="1" applyAlignment="1" applyProtection="1">
      <alignment vertical="center"/>
      <protection locked="0"/>
    </xf>
    <xf numFmtId="38" fontId="29" fillId="0" borderId="11" xfId="49" applyFont="1" applyBorder="1" applyAlignment="1" applyProtection="1">
      <alignment vertical="center"/>
      <protection locked="0"/>
    </xf>
    <xf numFmtId="38" fontId="29" fillId="0" borderId="32" xfId="49" applyFont="1" applyBorder="1" applyAlignment="1" applyProtection="1">
      <alignment vertical="center"/>
      <protection locked="0"/>
    </xf>
    <xf numFmtId="177" fontId="29" fillId="0" borderId="30" xfId="42" applyNumberFormat="1" applyFont="1" applyBorder="1" applyAlignment="1" applyProtection="1">
      <alignment vertical="center"/>
      <protection locked="0"/>
    </xf>
    <xf numFmtId="0" fontId="38" fillId="0" borderId="0" xfId="62" applyFont="1" applyFill="1" applyAlignment="1" applyProtection="1">
      <alignment vertical="center"/>
      <protection locked="0"/>
    </xf>
    <xf numFmtId="38" fontId="29" fillId="0" borderId="24" xfId="49" applyFont="1" applyBorder="1" applyAlignment="1" applyProtection="1">
      <alignment vertical="center"/>
      <protection locked="0"/>
    </xf>
    <xf numFmtId="38" fontId="29" fillId="0" borderId="28" xfId="49" applyFont="1" applyBorder="1" applyAlignment="1" applyProtection="1">
      <alignment vertical="center"/>
      <protection locked="0"/>
    </xf>
    <xf numFmtId="0" fontId="29" fillId="0" borderId="0" xfId="62" applyFont="1" applyAlignment="1">
      <alignment vertical="center"/>
      <protection/>
    </xf>
    <xf numFmtId="0" fontId="25" fillId="0" borderId="0" xfId="62" applyFont="1" applyAlignment="1">
      <alignment vertical="center"/>
      <protection/>
    </xf>
    <xf numFmtId="0" fontId="29" fillId="0" borderId="0" xfId="62" applyFont="1" applyFill="1" applyAlignment="1">
      <alignment vertical="center"/>
      <protection/>
    </xf>
    <xf numFmtId="0" fontId="29" fillId="0" borderId="34" xfId="62" applyFont="1" applyFill="1" applyBorder="1" applyAlignment="1">
      <alignment horizontal="center" vertical="center"/>
      <protection/>
    </xf>
    <xf numFmtId="0" fontId="29" fillId="0" borderId="35" xfId="62" applyFont="1" applyFill="1" applyBorder="1" applyAlignment="1">
      <alignment horizontal="center" vertical="center"/>
      <protection/>
    </xf>
    <xf numFmtId="0" fontId="29" fillId="0" borderId="25" xfId="62" applyFont="1" applyFill="1" applyBorder="1" applyAlignment="1">
      <alignment horizontal="centerContinuous" vertical="center"/>
      <protection/>
    </xf>
    <xf numFmtId="38" fontId="29" fillId="0" borderId="25" xfId="49" applyFont="1" applyFill="1" applyBorder="1" applyAlignment="1">
      <alignment horizontal="centerContinuous" vertical="center"/>
    </xf>
    <xf numFmtId="0" fontId="29" fillId="0" borderId="26" xfId="62" applyFont="1" applyFill="1" applyBorder="1" applyAlignment="1">
      <alignment horizontal="centerContinuous" vertical="center"/>
      <protection/>
    </xf>
    <xf numFmtId="0" fontId="29" fillId="0" borderId="36" xfId="62" applyFont="1" applyFill="1" applyBorder="1" applyAlignment="1">
      <alignment horizontal="center" vertical="center"/>
      <protection/>
    </xf>
    <xf numFmtId="0" fontId="29" fillId="0" borderId="37" xfId="62" applyFont="1" applyFill="1" applyBorder="1" applyAlignment="1">
      <alignment horizontal="center" vertical="center"/>
      <protection/>
    </xf>
    <xf numFmtId="0" fontId="29" fillId="0" borderId="11" xfId="62" applyFont="1" applyFill="1" applyBorder="1" applyAlignment="1">
      <alignment horizontal="center" vertical="center"/>
      <protection/>
    </xf>
    <xf numFmtId="0" fontId="29" fillId="0" borderId="32" xfId="62" applyFont="1" applyFill="1" applyBorder="1" applyAlignment="1">
      <alignment horizontal="center" vertical="center"/>
      <protection/>
    </xf>
    <xf numFmtId="0" fontId="29" fillId="0" borderId="38" xfId="62" applyFont="1" applyFill="1" applyBorder="1" applyAlignment="1">
      <alignment horizontal="center" vertical="center"/>
      <protection/>
    </xf>
    <xf numFmtId="0" fontId="29" fillId="0" borderId="40" xfId="62" applyFont="1" applyFill="1" applyBorder="1" applyAlignment="1">
      <alignment horizontal="center" vertical="center"/>
      <protection/>
    </xf>
    <xf numFmtId="38" fontId="29" fillId="0" borderId="23" xfId="49" applyFont="1" applyFill="1" applyBorder="1" applyAlignment="1">
      <alignment vertical="center"/>
    </xf>
    <xf numFmtId="38" fontId="40" fillId="0" borderId="41" xfId="49" applyFont="1" applyFill="1" applyBorder="1" applyAlignment="1" applyProtection="1">
      <alignment vertical="center"/>
      <protection/>
    </xf>
    <xf numFmtId="38" fontId="40" fillId="0" borderId="42" xfId="49" applyFont="1" applyFill="1" applyBorder="1" applyAlignment="1" applyProtection="1">
      <alignment vertical="center"/>
      <protection/>
    </xf>
    <xf numFmtId="38" fontId="40" fillId="0" borderId="23" xfId="49" applyFont="1" applyFill="1" applyBorder="1" applyAlignment="1" applyProtection="1">
      <alignment vertical="center"/>
      <protection/>
    </xf>
    <xf numFmtId="177" fontId="29" fillId="0" borderId="43" xfId="42" applyNumberFormat="1" applyFont="1" applyFill="1" applyBorder="1" applyAlignment="1">
      <alignment vertical="center"/>
    </xf>
    <xf numFmtId="0" fontId="29" fillId="0" borderId="39" xfId="62" applyFont="1" applyFill="1" applyBorder="1" applyAlignment="1">
      <alignment horizontal="center" vertical="center"/>
      <protection/>
    </xf>
    <xf numFmtId="0" fontId="29" fillId="0" borderId="44" xfId="62" applyFont="1" applyFill="1" applyBorder="1" applyAlignment="1">
      <alignment horizontal="center" vertical="center"/>
      <protection/>
    </xf>
    <xf numFmtId="38" fontId="29" fillId="0" borderId="27" xfId="49" applyFont="1" applyFill="1" applyBorder="1" applyAlignment="1">
      <alignment vertical="center"/>
    </xf>
    <xf numFmtId="38" fontId="40" fillId="0" borderId="38" xfId="49" applyFont="1" applyFill="1" applyBorder="1" applyAlignment="1" applyProtection="1">
      <alignment vertical="center"/>
      <protection/>
    </xf>
    <xf numFmtId="177" fontId="29" fillId="0" borderId="45" xfId="42" applyNumberFormat="1" applyFont="1" applyFill="1" applyBorder="1" applyAlignment="1">
      <alignment vertical="center"/>
    </xf>
    <xf numFmtId="0" fontId="29" fillId="0" borderId="46" xfId="62" applyFont="1" applyFill="1" applyBorder="1" applyAlignment="1">
      <alignment horizontal="center" vertical="center"/>
      <protection/>
    </xf>
    <xf numFmtId="38" fontId="29" fillId="0" borderId="30" xfId="49" applyFont="1" applyFill="1" applyBorder="1" applyAlignment="1">
      <alignment vertical="center"/>
    </xf>
    <xf numFmtId="38" fontId="29" fillId="0" borderId="47" xfId="49" applyFont="1" applyFill="1" applyBorder="1" applyAlignment="1">
      <alignment vertical="center"/>
    </xf>
    <xf numFmtId="38" fontId="29" fillId="0" borderId="48" xfId="49" applyFont="1" applyFill="1" applyBorder="1" applyAlignment="1">
      <alignment vertical="center"/>
    </xf>
    <xf numFmtId="38" fontId="29" fillId="0" borderId="49" xfId="49" applyFont="1" applyFill="1" applyBorder="1" applyAlignment="1">
      <alignment vertical="center"/>
    </xf>
    <xf numFmtId="177" fontId="29" fillId="0" borderId="50" xfId="42" applyNumberFormat="1" applyFont="1" applyFill="1" applyBorder="1" applyAlignment="1">
      <alignment vertical="center"/>
    </xf>
    <xf numFmtId="0" fontId="29" fillId="0" borderId="23" xfId="62" applyFont="1" applyFill="1" applyBorder="1" applyAlignment="1">
      <alignment horizontal="center" vertical="center"/>
      <protection/>
    </xf>
    <xf numFmtId="38" fontId="29" fillId="0" borderId="26" xfId="49" applyFont="1" applyFill="1" applyBorder="1" applyAlignment="1">
      <alignment vertical="center"/>
    </xf>
    <xf numFmtId="38" fontId="29" fillId="0" borderId="51" xfId="49" applyFont="1" applyFill="1" applyBorder="1" applyAlignment="1">
      <alignment vertical="center"/>
    </xf>
    <xf numFmtId="38" fontId="29" fillId="0" borderId="52" xfId="49" applyFont="1" applyFill="1" applyBorder="1" applyAlignment="1">
      <alignment vertical="center"/>
    </xf>
    <xf numFmtId="38" fontId="29" fillId="0" borderId="39" xfId="49" applyFont="1" applyFill="1" applyBorder="1" applyAlignment="1">
      <alignment vertical="center"/>
    </xf>
    <xf numFmtId="177" fontId="29" fillId="0" borderId="23" xfId="42" applyNumberFormat="1" applyFont="1" applyFill="1" applyBorder="1" applyAlignment="1">
      <alignment vertical="center"/>
    </xf>
    <xf numFmtId="0" fontId="38" fillId="0" borderId="39" xfId="62" applyFont="1" applyFill="1" applyBorder="1" applyAlignment="1">
      <alignment horizontal="center" vertical="center"/>
      <protection/>
    </xf>
    <xf numFmtId="0" fontId="29" fillId="0" borderId="27" xfId="62" applyFont="1" applyFill="1" applyBorder="1" applyAlignment="1">
      <alignment horizontal="center" vertical="center"/>
      <protection/>
    </xf>
    <xf numFmtId="38" fontId="29" fillId="0" borderId="29" xfId="49" applyFont="1" applyFill="1" applyBorder="1" applyAlignment="1">
      <alignment vertical="center"/>
    </xf>
    <xf numFmtId="38" fontId="29" fillId="0" borderId="28" xfId="49" applyFont="1" applyFill="1" applyBorder="1" applyAlignment="1">
      <alignment vertical="center"/>
    </xf>
    <xf numFmtId="38" fontId="29" fillId="0" borderId="10" xfId="49" applyFont="1" applyFill="1" applyBorder="1" applyAlignment="1">
      <alignment vertical="center"/>
    </xf>
    <xf numFmtId="38" fontId="29" fillId="0" borderId="53" xfId="49" applyFont="1" applyFill="1" applyBorder="1" applyAlignment="1">
      <alignment vertical="center"/>
    </xf>
    <xf numFmtId="177" fontId="29" fillId="0" borderId="27" xfId="42" applyNumberFormat="1" applyFont="1" applyFill="1" applyBorder="1" applyAlignment="1">
      <alignment vertical="center"/>
    </xf>
    <xf numFmtId="0" fontId="29" fillId="0" borderId="30" xfId="62" applyFont="1" applyFill="1" applyBorder="1" applyAlignment="1">
      <alignment horizontal="center" vertical="center"/>
      <protection/>
    </xf>
    <xf numFmtId="38" fontId="29" fillId="0" borderId="32" xfId="49" applyFont="1" applyFill="1" applyBorder="1" applyAlignment="1">
      <alignment vertical="center"/>
    </xf>
    <xf numFmtId="38" fontId="29" fillId="0" borderId="36" xfId="49" applyFont="1" applyFill="1" applyBorder="1" applyAlignment="1">
      <alignment vertical="center"/>
    </xf>
    <xf numFmtId="177" fontId="29" fillId="0" borderId="30" xfId="42" applyNumberFormat="1" applyFont="1" applyFill="1" applyBorder="1" applyAlignment="1">
      <alignment vertical="center"/>
    </xf>
    <xf numFmtId="0" fontId="29" fillId="0" borderId="54" xfId="62" applyFont="1" applyFill="1" applyBorder="1" applyAlignment="1">
      <alignment vertical="center"/>
      <protection/>
    </xf>
    <xf numFmtId="38" fontId="29" fillId="0" borderId="54" xfId="49" applyFont="1" applyFill="1" applyBorder="1" applyAlignment="1">
      <alignment vertical="center"/>
    </xf>
    <xf numFmtId="177" fontId="29" fillId="0" borderId="54" xfId="42" applyNumberFormat="1" applyFont="1" applyFill="1" applyBorder="1" applyAlignment="1">
      <alignment vertical="center"/>
    </xf>
    <xf numFmtId="0" fontId="29" fillId="0" borderId="31" xfId="62" applyFont="1" applyFill="1" applyBorder="1" applyAlignment="1">
      <alignment horizontal="center" vertical="center"/>
      <protection/>
    </xf>
    <xf numFmtId="0" fontId="29" fillId="0" borderId="18" xfId="62" applyFont="1" applyFill="1" applyBorder="1" applyAlignment="1">
      <alignment horizontal="center" vertical="center"/>
      <protection/>
    </xf>
    <xf numFmtId="0" fontId="29" fillId="0" borderId="55" xfId="62" applyFont="1" applyFill="1" applyBorder="1" applyAlignment="1">
      <alignment horizontal="center" vertical="center"/>
      <protection/>
    </xf>
    <xf numFmtId="177" fontId="29" fillId="0" borderId="55" xfId="42" applyNumberFormat="1" applyFont="1" applyFill="1" applyBorder="1" applyAlignment="1">
      <alignment vertical="center"/>
    </xf>
    <xf numFmtId="38" fontId="29" fillId="0" borderId="24" xfId="49" applyFont="1" applyFill="1" applyBorder="1" applyAlignment="1">
      <alignment vertical="center"/>
    </xf>
    <xf numFmtId="38" fontId="29" fillId="0" borderId="25" xfId="49" applyFont="1" applyFill="1" applyBorder="1" applyAlignment="1">
      <alignment vertical="center"/>
    </xf>
    <xf numFmtId="38" fontId="29" fillId="0" borderId="56" xfId="49" applyFont="1" applyFill="1" applyBorder="1" applyAlignment="1">
      <alignment vertical="center"/>
    </xf>
    <xf numFmtId="38" fontId="29" fillId="0" borderId="31" xfId="49" applyFont="1" applyFill="1" applyBorder="1" applyAlignment="1">
      <alignment vertical="center"/>
    </xf>
    <xf numFmtId="38" fontId="29" fillId="0" borderId="11" xfId="49" applyFont="1" applyFill="1" applyBorder="1" applyAlignment="1">
      <alignment vertical="center"/>
    </xf>
    <xf numFmtId="38" fontId="29" fillId="0" borderId="18" xfId="49" applyFont="1" applyFill="1" applyBorder="1" applyAlignment="1">
      <alignment vertical="center"/>
    </xf>
    <xf numFmtId="0" fontId="29" fillId="0" borderId="0" xfId="62" applyFont="1" applyFill="1" applyBorder="1" applyAlignment="1">
      <alignment vertical="center"/>
      <protection/>
    </xf>
    <xf numFmtId="38" fontId="29" fillId="0" borderId="0" xfId="49" applyFont="1" applyFill="1" applyBorder="1" applyAlignment="1">
      <alignment vertical="center"/>
    </xf>
    <xf numFmtId="177" fontId="29" fillId="0" borderId="0" xfId="42" applyNumberFormat="1" applyFont="1" applyFill="1" applyBorder="1" applyAlignment="1">
      <alignment vertical="center"/>
    </xf>
    <xf numFmtId="0" fontId="29" fillId="0" borderId="0" xfId="62" applyFont="1" applyFill="1" applyBorder="1" applyAlignment="1">
      <alignment horizontal="center" vertical="center"/>
      <protection/>
    </xf>
    <xf numFmtId="38" fontId="40" fillId="0" borderId="24" xfId="49" applyFont="1" applyFill="1" applyBorder="1" applyAlignment="1">
      <alignment vertical="center"/>
    </xf>
    <xf numFmtId="38" fontId="40" fillId="0" borderId="25" xfId="49" applyFont="1" applyFill="1" applyBorder="1" applyAlignment="1">
      <alignment vertical="center"/>
    </xf>
    <xf numFmtId="38" fontId="40" fillId="0" borderId="26" xfId="49" applyFont="1" applyFill="1" applyBorder="1" applyAlignment="1">
      <alignment vertical="center"/>
    </xf>
    <xf numFmtId="38" fontId="40" fillId="0" borderId="28" xfId="49" applyFont="1" applyFill="1" applyBorder="1" applyAlignment="1">
      <alignment vertical="center"/>
    </xf>
    <xf numFmtId="38" fontId="40" fillId="0" borderId="10" xfId="49" applyFont="1" applyFill="1" applyBorder="1" applyAlignment="1">
      <alignment vertical="center"/>
    </xf>
    <xf numFmtId="38" fontId="40" fillId="0" borderId="29" xfId="49" applyFont="1" applyFill="1" applyBorder="1" applyAlignment="1">
      <alignment vertical="center"/>
    </xf>
    <xf numFmtId="38" fontId="29" fillId="0" borderId="57" xfId="49" applyFont="1" applyFill="1" applyBorder="1" applyAlignment="1">
      <alignment vertical="center"/>
    </xf>
    <xf numFmtId="38" fontId="29" fillId="0" borderId="58" xfId="49" applyFont="1" applyFill="1" applyBorder="1" applyAlignment="1">
      <alignment vertical="center"/>
    </xf>
    <xf numFmtId="38" fontId="29" fillId="0" borderId="34" xfId="49" applyFont="1" applyFill="1" applyBorder="1" applyAlignment="1">
      <alignment vertical="center"/>
    </xf>
    <xf numFmtId="177" fontId="29" fillId="0" borderId="34" xfId="42" applyNumberFormat="1" applyFont="1" applyFill="1" applyBorder="1" applyAlignment="1">
      <alignment vertical="center"/>
    </xf>
    <xf numFmtId="177" fontId="29" fillId="0" borderId="36" xfId="42" applyNumberFormat="1" applyFont="1" applyFill="1" applyBorder="1" applyAlignment="1">
      <alignment vertical="center"/>
    </xf>
    <xf numFmtId="177" fontId="29" fillId="0" borderId="27" xfId="42" applyNumberFormat="1" applyFont="1" applyFill="1" applyBorder="1" applyAlignment="1">
      <alignment horizontal="right" vertical="center"/>
    </xf>
    <xf numFmtId="177" fontId="29" fillId="0" borderId="27" xfId="42" applyNumberFormat="1" applyFont="1" applyFill="1" applyBorder="1" applyAlignment="1">
      <alignment horizontal="center" vertical="center"/>
    </xf>
    <xf numFmtId="38" fontId="29" fillId="0" borderId="38" xfId="49" applyFont="1" applyFill="1" applyBorder="1" applyAlignment="1">
      <alignment vertical="center"/>
    </xf>
    <xf numFmtId="0" fontId="29" fillId="0" borderId="0" xfId="62" applyFont="1" applyBorder="1" applyAlignment="1">
      <alignment vertical="center"/>
      <protection/>
    </xf>
    <xf numFmtId="38" fontId="29" fillId="0" borderId="0" xfId="62" applyNumberFormat="1" applyFont="1" applyBorder="1" applyAlignment="1">
      <alignment vertical="center"/>
      <protection/>
    </xf>
    <xf numFmtId="0" fontId="38" fillId="0" borderId="0" xfId="62" applyFont="1" applyAlignment="1">
      <alignment vertical="center"/>
      <protection/>
    </xf>
    <xf numFmtId="0" fontId="38" fillId="0" borderId="0" xfId="62" applyFont="1" applyFill="1" applyAlignment="1">
      <alignment vertical="center"/>
      <protection/>
    </xf>
    <xf numFmtId="0" fontId="38" fillId="0" borderId="59" xfId="62" applyFont="1" applyBorder="1" applyAlignment="1">
      <alignment horizontal="center" vertical="center" wrapText="1"/>
      <protection/>
    </xf>
    <xf numFmtId="0" fontId="38" fillId="0" borderId="60" xfId="62" applyFont="1" applyBorder="1" applyAlignment="1">
      <alignment horizontal="center" vertical="center" wrapText="1"/>
      <protection/>
    </xf>
    <xf numFmtId="0" fontId="38" fillId="0" borderId="59" xfId="62" applyFont="1" applyBorder="1" applyAlignment="1">
      <alignment horizontal="center" vertical="center" wrapText="1"/>
      <protection/>
    </xf>
    <xf numFmtId="0" fontId="38" fillId="0" borderId="60" xfId="62" applyFont="1" applyBorder="1" applyAlignment="1">
      <alignment horizontal="center" vertical="center" wrapText="1"/>
      <protection/>
    </xf>
    <xf numFmtId="0" fontId="38" fillId="0" borderId="34" xfId="62" applyFont="1" applyFill="1" applyBorder="1" applyAlignment="1">
      <alignment horizontal="center" vertical="center" wrapText="1"/>
      <protection/>
    </xf>
    <xf numFmtId="0" fontId="38" fillId="0" borderId="57" xfId="62" applyFont="1" applyBorder="1" applyAlignment="1">
      <alignment horizontal="center" vertical="center" wrapText="1"/>
      <protection/>
    </xf>
    <xf numFmtId="0" fontId="38" fillId="0" borderId="56" xfId="62" applyFont="1" applyBorder="1" applyAlignment="1">
      <alignment horizontal="center" vertical="center" wrapText="1"/>
      <protection/>
    </xf>
    <xf numFmtId="0" fontId="38" fillId="0" borderId="61" xfId="62" applyFont="1" applyBorder="1" applyAlignment="1">
      <alignment horizontal="center" vertical="center" wrapText="1"/>
      <protection/>
    </xf>
    <xf numFmtId="0" fontId="38" fillId="0" borderId="51" xfId="62" applyFont="1" applyBorder="1" applyAlignment="1">
      <alignment horizontal="center" vertical="center" wrapText="1"/>
      <protection/>
    </xf>
    <xf numFmtId="0" fontId="38" fillId="0" borderId="56" xfId="62" applyFont="1" applyBorder="1" applyAlignment="1">
      <alignment horizontal="center" vertical="center"/>
      <protection/>
    </xf>
    <xf numFmtId="0" fontId="38" fillId="0" borderId="62" xfId="62" applyFont="1" applyBorder="1" applyAlignment="1">
      <alignment horizontal="center" vertical="center"/>
      <protection/>
    </xf>
    <xf numFmtId="0" fontId="38" fillId="0" borderId="61" xfId="62" applyFont="1" applyBorder="1" applyAlignment="1">
      <alignment horizontal="center" vertical="center"/>
      <protection/>
    </xf>
    <xf numFmtId="0" fontId="38" fillId="0" borderId="35" xfId="62" applyFont="1" applyBorder="1" applyAlignment="1">
      <alignment horizontal="center" vertical="center" wrapText="1"/>
      <protection/>
    </xf>
    <xf numFmtId="0" fontId="38" fillId="0" borderId="0" xfId="62" applyFont="1" applyAlignment="1">
      <alignment vertical="center" wrapText="1"/>
      <protection/>
    </xf>
    <xf numFmtId="0" fontId="38" fillId="0" borderId="63" xfId="62" applyFont="1" applyBorder="1" applyAlignment="1">
      <alignment horizontal="center" vertical="center" wrapText="1"/>
      <protection/>
    </xf>
    <xf numFmtId="0" fontId="38" fillId="0" borderId="64" xfId="62" applyFont="1" applyBorder="1" applyAlignment="1">
      <alignment horizontal="center" vertical="center" wrapText="1"/>
      <protection/>
    </xf>
    <xf numFmtId="0" fontId="38" fillId="0" borderId="63" xfId="62" applyFont="1" applyBorder="1" applyAlignment="1">
      <alignment horizontal="center" vertical="center" wrapText="1"/>
      <protection/>
    </xf>
    <xf numFmtId="0" fontId="38" fillId="0" borderId="64" xfId="62" applyFont="1" applyBorder="1" applyAlignment="1">
      <alignment horizontal="center" vertical="center" wrapText="1"/>
      <protection/>
    </xf>
    <xf numFmtId="0" fontId="38" fillId="0" borderId="36" xfId="62" applyFont="1" applyFill="1" applyBorder="1" applyAlignment="1">
      <alignment horizontal="center" vertical="center" wrapText="1"/>
      <protection/>
    </xf>
    <xf numFmtId="0" fontId="38" fillId="0" borderId="65" xfId="62" applyFont="1" applyBorder="1" applyAlignment="1">
      <alignment horizontal="center" vertical="center" wrapText="1"/>
      <protection/>
    </xf>
    <xf numFmtId="0" fontId="38" fillId="0" borderId="48" xfId="62" applyFont="1" applyBorder="1" applyAlignment="1">
      <alignment horizontal="center" vertical="center" wrapText="1"/>
      <protection/>
    </xf>
    <xf numFmtId="0" fontId="38" fillId="0" borderId="48" xfId="62" applyFont="1" applyBorder="1" applyAlignment="1">
      <alignment horizontal="center" vertical="center" wrapText="1"/>
      <protection/>
    </xf>
    <xf numFmtId="0" fontId="38" fillId="0" borderId="37" xfId="62" applyFont="1" applyBorder="1" applyAlignment="1">
      <alignment horizontal="center" vertical="center" wrapText="1"/>
      <protection/>
    </xf>
    <xf numFmtId="0" fontId="38" fillId="0" borderId="66" xfId="62" applyFont="1" applyFill="1" applyBorder="1" applyAlignment="1">
      <alignment vertical="center"/>
      <protection/>
    </xf>
    <xf numFmtId="0" fontId="38" fillId="0" borderId="55" xfId="62" applyFont="1" applyFill="1" applyBorder="1" applyAlignment="1">
      <alignment horizontal="centerContinuous" vertical="center"/>
      <protection/>
    </xf>
    <xf numFmtId="38" fontId="35" fillId="0" borderId="67" xfId="49" applyFont="1" applyFill="1" applyBorder="1" applyAlignment="1">
      <alignment vertical="center"/>
    </xf>
    <xf numFmtId="38" fontId="35" fillId="0" borderId="24" xfId="49" applyFont="1" applyFill="1" applyBorder="1" applyAlignment="1" applyProtection="1">
      <alignment vertical="center"/>
      <protection/>
    </xf>
    <xf numFmtId="38" fontId="35" fillId="0" borderId="25" xfId="49" applyFont="1" applyFill="1" applyBorder="1" applyAlignment="1" applyProtection="1">
      <alignment vertical="center"/>
      <protection/>
    </xf>
    <xf numFmtId="38" fontId="35" fillId="0" borderId="26" xfId="49" applyFont="1" applyFill="1" applyBorder="1" applyAlignment="1" applyProtection="1">
      <alignment vertical="center"/>
      <protection/>
    </xf>
    <xf numFmtId="0" fontId="38" fillId="0" borderId="68" xfId="62" applyFont="1" applyFill="1" applyBorder="1" applyAlignment="1">
      <alignment horizontal="center" vertical="center"/>
      <protection/>
    </xf>
    <xf numFmtId="0" fontId="38" fillId="0" borderId="29" xfId="62" applyFont="1" applyFill="1" applyBorder="1" applyAlignment="1">
      <alignment horizontal="center" vertical="center"/>
      <protection/>
    </xf>
    <xf numFmtId="38" fontId="38" fillId="0" borderId="38" xfId="49" applyFont="1" applyFill="1" applyBorder="1" applyAlignment="1">
      <alignment vertical="center"/>
    </xf>
    <xf numFmtId="38" fontId="35" fillId="0" borderId="31" xfId="49" applyFont="1" applyFill="1" applyBorder="1" applyAlignment="1">
      <alignment vertical="center"/>
    </xf>
    <xf numFmtId="38" fontId="35" fillId="0" borderId="11" xfId="49" applyFont="1" applyFill="1" applyBorder="1" applyAlignment="1">
      <alignment vertical="center"/>
    </xf>
    <xf numFmtId="38" fontId="35" fillId="0" borderId="32" xfId="49" applyFont="1" applyFill="1" applyBorder="1" applyAlignment="1">
      <alignment vertical="center"/>
    </xf>
    <xf numFmtId="0" fontId="38" fillId="0" borderId="60" xfId="62" applyFont="1" applyFill="1" applyBorder="1" applyAlignment="1">
      <alignment horizontal="center" vertical="center"/>
      <protection/>
    </xf>
    <xf numFmtId="0" fontId="38" fillId="0" borderId="59" xfId="62" applyFont="1" applyFill="1" applyBorder="1" applyAlignment="1">
      <alignment vertical="center"/>
      <protection/>
    </xf>
    <xf numFmtId="0" fontId="38" fillId="0" borderId="43" xfId="62" applyFont="1" applyFill="1" applyBorder="1" applyAlignment="1">
      <alignment horizontal="centerContinuous" vertical="center"/>
      <protection/>
    </xf>
    <xf numFmtId="38" fontId="35" fillId="0" borderId="23" xfId="49" applyFont="1" applyFill="1" applyBorder="1" applyAlignment="1" applyProtection="1">
      <alignment vertical="center"/>
      <protection/>
    </xf>
    <xf numFmtId="38" fontId="35" fillId="0" borderId="69" xfId="49" applyFont="1" applyFill="1" applyBorder="1" applyAlignment="1" applyProtection="1">
      <alignment vertical="center"/>
      <protection/>
    </xf>
    <xf numFmtId="38" fontId="35" fillId="0" borderId="17" xfId="49" applyFont="1" applyFill="1" applyBorder="1" applyAlignment="1" applyProtection="1">
      <alignment vertical="center"/>
      <protection/>
    </xf>
    <xf numFmtId="38" fontId="35" fillId="0" borderId="70" xfId="49" applyFont="1" applyFill="1" applyBorder="1" applyAlignment="1" applyProtection="1">
      <alignment vertical="center"/>
      <protection/>
    </xf>
    <xf numFmtId="0" fontId="38" fillId="0" borderId="71" xfId="62" applyFont="1" applyFill="1" applyBorder="1" applyAlignment="1">
      <alignment horizontal="centerContinuous" vertical="center"/>
      <protection/>
    </xf>
    <xf numFmtId="0" fontId="38" fillId="0" borderId="72" xfId="62" applyFont="1" applyFill="1" applyBorder="1" applyAlignment="1">
      <alignment horizontal="centerContinuous" vertical="center"/>
      <protection/>
    </xf>
    <xf numFmtId="0" fontId="38" fillId="0" borderId="73" xfId="62" applyFont="1" applyFill="1" applyBorder="1" applyAlignment="1">
      <alignment horizontal="center" vertical="center"/>
      <protection/>
    </xf>
    <xf numFmtId="0" fontId="38" fillId="0" borderId="74" xfId="62" applyFont="1" applyFill="1" applyBorder="1" applyAlignment="1">
      <alignment horizontal="center" vertical="center"/>
      <protection/>
    </xf>
    <xf numFmtId="38" fontId="38" fillId="0" borderId="75" xfId="49" applyFont="1" applyFill="1" applyBorder="1" applyAlignment="1">
      <alignment vertical="center"/>
    </xf>
    <xf numFmtId="38" fontId="38" fillId="0" borderId="76" xfId="49" applyFont="1" applyFill="1" applyBorder="1" applyAlignment="1">
      <alignment vertical="center"/>
    </xf>
    <xf numFmtId="38" fontId="38" fillId="0" borderId="77" xfId="49" applyFont="1" applyFill="1" applyBorder="1" applyAlignment="1">
      <alignment vertical="center"/>
    </xf>
    <xf numFmtId="38" fontId="38" fillId="0" borderId="74" xfId="49" applyFont="1" applyFill="1" applyBorder="1" applyAlignment="1">
      <alignment vertical="center"/>
    </xf>
    <xf numFmtId="0" fontId="38" fillId="0" borderId="34" xfId="62" applyFont="1" applyFill="1" applyBorder="1" applyAlignment="1">
      <alignment horizontal="center" vertical="center"/>
      <protection/>
    </xf>
    <xf numFmtId="38" fontId="35" fillId="0" borderId="78" xfId="49" applyFont="1" applyFill="1" applyBorder="1" applyAlignment="1">
      <alignment vertical="center"/>
    </xf>
    <xf numFmtId="38" fontId="35" fillId="0" borderId="23" xfId="49" applyFont="1" applyFill="1" applyBorder="1" applyAlignment="1">
      <alignment vertical="center"/>
    </xf>
    <xf numFmtId="38" fontId="38" fillId="0" borderId="27" xfId="49" applyFont="1" applyFill="1" applyBorder="1" applyAlignment="1">
      <alignment vertical="center"/>
    </xf>
    <xf numFmtId="38" fontId="35" fillId="0" borderId="69" xfId="49" applyFont="1" applyFill="1" applyBorder="1" applyAlignment="1">
      <alignment vertical="center"/>
    </xf>
    <xf numFmtId="38" fontId="35" fillId="0" borderId="17" xfId="49" applyFont="1" applyFill="1" applyBorder="1" applyAlignment="1">
      <alignment vertical="center"/>
    </xf>
    <xf numFmtId="38" fontId="35" fillId="0" borderId="70" xfId="49" applyFont="1" applyFill="1" applyBorder="1" applyAlignment="1">
      <alignment vertical="center"/>
    </xf>
    <xf numFmtId="0" fontId="38" fillId="0" borderId="79" xfId="62" applyFont="1" applyFill="1" applyBorder="1" applyAlignment="1">
      <alignment horizontal="center" vertical="center"/>
      <protection/>
    </xf>
    <xf numFmtId="38" fontId="38" fillId="0" borderId="58" xfId="49" applyFont="1" applyFill="1" applyBorder="1" applyAlignment="1">
      <alignment vertical="center"/>
    </xf>
    <xf numFmtId="38" fontId="38" fillId="0" borderId="0" xfId="49" applyFont="1" applyFill="1" applyAlignment="1">
      <alignment vertical="center"/>
    </xf>
    <xf numFmtId="38" fontId="38" fillId="0" borderId="0" xfId="49" applyFont="1" applyAlignment="1">
      <alignment vertical="center"/>
    </xf>
    <xf numFmtId="38" fontId="38" fillId="0" borderId="34" xfId="49" applyFont="1" applyFill="1" applyBorder="1" applyAlignment="1">
      <alignment horizontal="center" vertical="center" wrapText="1"/>
    </xf>
    <xf numFmtId="38" fontId="38" fillId="0" borderId="57" xfId="49" applyFont="1" applyBorder="1" applyAlignment="1">
      <alignment horizontal="center" vertical="center" wrapText="1"/>
    </xf>
    <xf numFmtId="38" fontId="38" fillId="0" borderId="56" xfId="49" applyFont="1" applyBorder="1" applyAlignment="1">
      <alignment horizontal="center" vertical="center" wrapText="1"/>
    </xf>
    <xf numFmtId="38" fontId="38" fillId="0" borderId="61" xfId="49" applyFont="1" applyBorder="1" applyAlignment="1">
      <alignment horizontal="center" vertical="center" wrapText="1"/>
    </xf>
    <xf numFmtId="38" fontId="38" fillId="0" borderId="51" xfId="49" applyFont="1" applyBorder="1" applyAlignment="1">
      <alignment horizontal="center" vertical="center" wrapText="1"/>
    </xf>
    <xf numFmtId="38" fontId="38" fillId="0" borderId="56" xfId="49" applyFont="1" applyBorder="1" applyAlignment="1">
      <alignment horizontal="center" vertical="center"/>
    </xf>
    <xf numFmtId="38" fontId="38" fillId="0" borderId="62" xfId="49" applyFont="1" applyBorder="1" applyAlignment="1">
      <alignment horizontal="center" vertical="center"/>
    </xf>
    <xf numFmtId="38" fontId="38" fillId="0" borderId="61" xfId="49" applyFont="1" applyBorder="1" applyAlignment="1">
      <alignment horizontal="center" vertical="center"/>
    </xf>
    <xf numFmtId="38" fontId="38" fillId="0" borderId="35" xfId="49" applyFont="1" applyBorder="1" applyAlignment="1">
      <alignment horizontal="center" vertical="center" wrapText="1"/>
    </xf>
    <xf numFmtId="38" fontId="38" fillId="0" borderId="36" xfId="49" applyFont="1" applyFill="1" applyBorder="1" applyAlignment="1">
      <alignment horizontal="center" vertical="center" wrapText="1"/>
    </xf>
    <xf numFmtId="38" fontId="38" fillId="0" borderId="65" xfId="49" applyFont="1" applyBorder="1" applyAlignment="1">
      <alignment horizontal="center" vertical="center" wrapText="1"/>
    </xf>
    <xf numFmtId="38" fontId="38" fillId="0" borderId="48" xfId="49" applyFont="1" applyBorder="1" applyAlignment="1">
      <alignment horizontal="center" vertical="center" wrapText="1"/>
    </xf>
    <xf numFmtId="38" fontId="38" fillId="0" borderId="48" xfId="49" applyFont="1" applyBorder="1" applyAlignment="1">
      <alignment horizontal="center" vertical="center" wrapText="1"/>
    </xf>
    <xf numFmtId="38" fontId="38" fillId="0" borderId="37" xfId="49" applyFont="1" applyBorder="1" applyAlignment="1">
      <alignment horizontal="center" vertical="center" wrapText="1"/>
    </xf>
    <xf numFmtId="38" fontId="38" fillId="0" borderId="24" xfId="49" applyFont="1" applyFill="1" applyBorder="1" applyAlignment="1" applyProtection="1">
      <alignment vertical="center"/>
      <protection/>
    </xf>
    <xf numFmtId="38" fontId="38" fillId="0" borderId="69" xfId="49" applyFont="1" applyFill="1" applyBorder="1" applyAlignment="1" applyProtection="1">
      <alignment vertical="center"/>
      <protection/>
    </xf>
    <xf numFmtId="0" fontId="38" fillId="0" borderId="0" xfId="62" applyFont="1" applyBorder="1" applyAlignment="1">
      <alignment vertical="center"/>
      <protection/>
    </xf>
    <xf numFmtId="0" fontId="38" fillId="0" borderId="0" xfId="62" applyFont="1" applyFill="1" applyBorder="1" applyAlignment="1">
      <alignment vertical="center"/>
      <protection/>
    </xf>
    <xf numFmtId="0" fontId="38" fillId="0" borderId="80" xfId="62" applyFont="1" applyBorder="1" applyAlignment="1">
      <alignment vertical="center"/>
      <protection/>
    </xf>
    <xf numFmtId="0" fontId="38" fillId="0" borderId="59" xfId="62" applyFont="1" applyBorder="1" applyAlignment="1">
      <alignment vertical="center"/>
      <protection/>
    </xf>
    <xf numFmtId="0" fontId="38" fillId="0" borderId="60" xfId="62" applyFont="1" applyBorder="1" applyAlignment="1">
      <alignment horizontal="center" vertical="center"/>
      <protection/>
    </xf>
    <xf numFmtId="0" fontId="38" fillId="0" borderId="43" xfId="62" applyFont="1" applyBorder="1" applyAlignment="1">
      <alignment horizontal="centerContinuous" vertical="center"/>
      <protection/>
    </xf>
    <xf numFmtId="38" fontId="38" fillId="0" borderId="23" xfId="49" applyFont="1" applyFill="1" applyBorder="1" applyAlignment="1">
      <alignment vertical="center"/>
    </xf>
    <xf numFmtId="38" fontId="38" fillId="0" borderId="25" xfId="49" applyFont="1" applyBorder="1" applyAlignment="1">
      <alignment vertical="center"/>
    </xf>
    <xf numFmtId="38" fontId="38" fillId="0" borderId="26" xfId="49" applyFont="1" applyBorder="1" applyAlignment="1">
      <alignment vertical="center"/>
    </xf>
    <xf numFmtId="0" fontId="38" fillId="0" borderId="63" xfId="62" applyFont="1" applyBorder="1" applyAlignment="1">
      <alignment horizontal="centerContinuous" vertical="center"/>
      <protection/>
    </xf>
    <xf numFmtId="0" fontId="38" fillId="0" borderId="64" xfId="62" applyFont="1" applyBorder="1" applyAlignment="1">
      <alignment horizontal="centerContinuous" vertical="center"/>
      <protection/>
    </xf>
    <xf numFmtId="0" fontId="38" fillId="0" borderId="65" xfId="62" applyFont="1" applyBorder="1" applyAlignment="1">
      <alignment horizontal="center" vertical="center"/>
      <protection/>
    </xf>
    <xf numFmtId="0" fontId="38" fillId="0" borderId="32" xfId="62" applyFont="1" applyBorder="1" applyAlignment="1">
      <alignment horizontal="center" vertical="center"/>
      <protection/>
    </xf>
    <xf numFmtId="38" fontId="38" fillId="0" borderId="30" xfId="49" applyFont="1" applyFill="1" applyBorder="1" applyAlignment="1">
      <alignment vertical="center"/>
    </xf>
    <xf numFmtId="38" fontId="38" fillId="0" borderId="11" xfId="49" applyFont="1" applyBorder="1" applyAlignment="1">
      <alignment vertical="center"/>
    </xf>
    <xf numFmtId="38" fontId="38" fillId="0" borderId="32" xfId="49" applyFont="1" applyBorder="1" applyAlignment="1">
      <alignment vertical="center"/>
    </xf>
    <xf numFmtId="38" fontId="38" fillId="0" borderId="25" xfId="49" applyFont="1" applyFill="1" applyBorder="1" applyAlignment="1">
      <alignment vertical="center"/>
    </xf>
    <xf numFmtId="38" fontId="38" fillId="0" borderId="26" xfId="49" applyFont="1" applyFill="1" applyBorder="1" applyAlignment="1">
      <alignment vertical="center"/>
    </xf>
    <xf numFmtId="38" fontId="38" fillId="0" borderId="11" xfId="49" applyFont="1" applyFill="1" applyBorder="1" applyAlignment="1">
      <alignment vertical="center"/>
    </xf>
    <xf numFmtId="38" fontId="38" fillId="0" borderId="32" xfId="49" applyFont="1" applyFill="1" applyBorder="1" applyAlignment="1">
      <alignment vertical="center"/>
    </xf>
    <xf numFmtId="177" fontId="38" fillId="0" borderId="23" xfId="42" applyNumberFormat="1" applyFont="1" applyFill="1" applyBorder="1" applyAlignment="1">
      <alignment vertical="center"/>
    </xf>
    <xf numFmtId="177" fontId="38" fillId="0" borderId="25" xfId="42" applyNumberFormat="1" applyFont="1" applyBorder="1" applyAlignment="1">
      <alignment vertical="center"/>
    </xf>
    <xf numFmtId="177" fontId="38" fillId="0" borderId="26" xfId="42" applyNumberFormat="1" applyFont="1" applyBorder="1" applyAlignment="1">
      <alignment vertical="center"/>
    </xf>
    <xf numFmtId="177" fontId="38" fillId="0" borderId="30" xfId="42" applyNumberFormat="1" applyFont="1" applyFill="1" applyBorder="1" applyAlignment="1">
      <alignment vertical="center"/>
    </xf>
    <xf numFmtId="177" fontId="38" fillId="0" borderId="11" xfId="42" applyNumberFormat="1" applyFont="1" applyBorder="1" applyAlignment="1">
      <alignment vertical="center"/>
    </xf>
    <xf numFmtId="177" fontId="38" fillId="0" borderId="32" xfId="42" applyNumberFormat="1" applyFont="1" applyBorder="1" applyAlignment="1">
      <alignment vertical="center"/>
    </xf>
    <xf numFmtId="38" fontId="38" fillId="0" borderId="0" xfId="62" applyNumberFormat="1" applyFont="1" applyAlignment="1">
      <alignment vertical="center"/>
      <protection/>
    </xf>
    <xf numFmtId="0" fontId="25" fillId="0" borderId="0" xfId="62" applyFont="1" applyFill="1" applyAlignment="1">
      <alignment vertical="center"/>
      <protection/>
    </xf>
    <xf numFmtId="0" fontId="25" fillId="0" borderId="0" xfId="62" applyFont="1" applyFill="1" applyAlignment="1">
      <alignment horizontal="center" vertical="center"/>
      <protection/>
    </xf>
    <xf numFmtId="38" fontId="25" fillId="0" borderId="0" xfId="49" applyFont="1" applyFill="1" applyAlignment="1">
      <alignment horizontal="center" vertical="center"/>
    </xf>
    <xf numFmtId="0" fontId="25" fillId="0" borderId="22" xfId="62" applyFont="1" applyFill="1" applyBorder="1" applyAlignment="1">
      <alignment horizontal="center" vertical="center"/>
      <protection/>
    </xf>
    <xf numFmtId="38" fontId="25" fillId="0" borderId="22" xfId="49" applyFont="1" applyFill="1" applyBorder="1" applyAlignment="1">
      <alignment horizontal="center" vertical="center"/>
    </xf>
    <xf numFmtId="196" fontId="25" fillId="0" borderId="22" xfId="49" applyNumberFormat="1" applyFont="1" applyFill="1" applyBorder="1" applyAlignment="1" applyProtection="1">
      <alignment vertical="center" shrinkToFit="1"/>
      <protection/>
    </xf>
    <xf numFmtId="196" fontId="25" fillId="0" borderId="22" xfId="49" applyNumberFormat="1" applyFont="1" applyFill="1" applyBorder="1" applyAlignment="1" applyProtection="1">
      <alignment vertical="center"/>
      <protection/>
    </xf>
    <xf numFmtId="196" fontId="25" fillId="0" borderId="22" xfId="49" applyNumberFormat="1" applyFont="1" applyFill="1" applyBorder="1" applyAlignment="1">
      <alignment vertical="center"/>
    </xf>
    <xf numFmtId="196" fontId="25" fillId="0" borderId="22" xfId="49" applyNumberFormat="1" applyFont="1" applyFill="1" applyBorder="1" applyAlignment="1" applyProtection="1">
      <alignment vertical="center" wrapText="1"/>
      <protection/>
    </xf>
    <xf numFmtId="196" fontId="28" fillId="0" borderId="22" xfId="49" applyNumberFormat="1" applyFont="1" applyFill="1" applyBorder="1" applyAlignment="1" applyProtection="1">
      <alignment vertical="center" wrapText="1" shrinkToFit="1"/>
      <protection/>
    </xf>
    <xf numFmtId="0" fontId="28" fillId="0" borderId="0" xfId="62" applyFont="1" applyFill="1" applyAlignment="1">
      <alignment vertical="center"/>
      <protection/>
    </xf>
    <xf numFmtId="0" fontId="26" fillId="0" borderId="0" xfId="62" applyFont="1" applyFill="1" applyBorder="1" applyAlignment="1">
      <alignment horizontal="center" vertical="center"/>
      <protection/>
    </xf>
    <xf numFmtId="196" fontId="26" fillId="0" borderId="0" xfId="49" applyNumberFormat="1" applyFont="1" applyFill="1" applyBorder="1" applyAlignment="1" applyProtection="1">
      <alignment vertical="center" shrinkToFit="1"/>
      <protection/>
    </xf>
    <xf numFmtId="196" fontId="26" fillId="0" borderId="0" xfId="49" applyNumberFormat="1" applyFont="1" applyFill="1" applyBorder="1" applyAlignment="1" applyProtection="1">
      <alignment horizontal="center" vertical="center"/>
      <protection/>
    </xf>
    <xf numFmtId="196" fontId="26" fillId="0" borderId="0" xfId="49" applyNumberFormat="1" applyFont="1" applyFill="1" applyBorder="1" applyAlignment="1" applyProtection="1">
      <alignment horizontal="right" vertical="center" indent="1"/>
      <protection/>
    </xf>
    <xf numFmtId="196" fontId="26" fillId="0" borderId="0" xfId="49" applyNumberFormat="1" applyFont="1" applyFill="1" applyBorder="1" applyAlignment="1">
      <alignment horizontal="center" vertical="center"/>
    </xf>
    <xf numFmtId="196" fontId="26" fillId="0" borderId="0" xfId="49" applyNumberFormat="1" applyFont="1" applyFill="1" applyBorder="1" applyAlignment="1" applyProtection="1">
      <alignment horizontal="center" vertical="center" wrapText="1"/>
      <protection/>
    </xf>
    <xf numFmtId="196" fontId="29" fillId="0" borderId="0" xfId="49" applyNumberFormat="1" applyFont="1" applyFill="1" applyBorder="1" applyAlignment="1" applyProtection="1">
      <alignment horizontal="center" vertical="center" wrapText="1"/>
      <protection/>
    </xf>
    <xf numFmtId="0" fontId="18" fillId="0" borderId="22" xfId="62" applyBorder="1" applyAlignment="1">
      <alignment horizontal="center" vertical="center"/>
      <protection/>
    </xf>
    <xf numFmtId="0" fontId="18" fillId="0" borderId="12" xfId="62" applyBorder="1" applyAlignment="1">
      <alignment horizontal="center" vertical="center"/>
      <protection/>
    </xf>
    <xf numFmtId="0" fontId="18" fillId="0" borderId="14" xfId="62" applyBorder="1" applyAlignment="1">
      <alignment horizontal="center" vertical="center"/>
      <protection/>
    </xf>
    <xf numFmtId="0" fontId="18" fillId="0" borderId="27" xfId="62" applyBorder="1" applyAlignment="1">
      <alignment horizontal="center" vertical="center"/>
      <protection/>
    </xf>
    <xf numFmtId="38" fontId="18" fillId="0" borderId="28" xfId="49" applyFont="1" applyBorder="1" applyAlignment="1">
      <alignment horizontal="center" vertical="center"/>
    </xf>
    <xf numFmtId="0" fontId="18" fillId="0" borderId="29" xfId="62" applyBorder="1" applyAlignment="1">
      <alignment horizontal="center" vertical="center"/>
      <protection/>
    </xf>
    <xf numFmtId="177" fontId="18" fillId="0" borderId="29" xfId="42" applyNumberFormat="1" applyFont="1" applyBorder="1" applyAlignment="1">
      <alignment horizontal="center" vertical="center"/>
    </xf>
    <xf numFmtId="0" fontId="18" fillId="0" borderId="58" xfId="62" applyBorder="1" applyAlignment="1">
      <alignment horizontal="center" vertical="center"/>
      <protection/>
    </xf>
    <xf numFmtId="38" fontId="18" fillId="0" borderId="81" xfId="49" applyFont="1" applyBorder="1" applyAlignment="1">
      <alignment horizontal="center" vertical="center"/>
    </xf>
    <xf numFmtId="0" fontId="18" fillId="0" borderId="39" xfId="62" applyBorder="1" applyAlignment="1">
      <alignment horizontal="center" vertical="center"/>
      <protection/>
    </xf>
    <xf numFmtId="177" fontId="18" fillId="0" borderId="79" xfId="42" applyNumberFormat="1" applyFont="1" applyBorder="1" applyAlignment="1">
      <alignment horizontal="center" vertical="center"/>
    </xf>
    <xf numFmtId="0" fontId="18" fillId="0" borderId="27" xfId="62" applyFont="1" applyBorder="1" applyAlignment="1">
      <alignment horizontal="center" vertical="center"/>
      <protection/>
    </xf>
    <xf numFmtId="0" fontId="18" fillId="0" borderId="36" xfId="62" applyFont="1" applyBorder="1" applyAlignment="1">
      <alignment horizontal="center" vertical="center"/>
      <protection/>
    </xf>
    <xf numFmtId="38" fontId="18" fillId="0" borderId="65" xfId="49" applyFont="1" applyBorder="1" applyAlignment="1">
      <alignment horizontal="center" vertical="center"/>
    </xf>
    <xf numFmtId="177" fontId="18" fillId="0" borderId="37" xfId="42" applyNumberFormat="1" applyFont="1" applyBorder="1" applyAlignment="1">
      <alignment horizontal="center" vertical="center"/>
    </xf>
    <xf numFmtId="0" fontId="29" fillId="0" borderId="0" xfId="62" applyFont="1" applyFill="1" applyAlignment="1">
      <alignment horizontal="right" vertical="center" indent="1"/>
      <protection/>
    </xf>
    <xf numFmtId="0" fontId="29" fillId="0" borderId="22" xfId="62" applyFont="1" applyFill="1" applyBorder="1" applyAlignment="1">
      <alignment horizontal="center" vertical="center"/>
      <protection/>
    </xf>
    <xf numFmtId="38" fontId="29" fillId="0" borderId="22" xfId="49" applyFont="1" applyFill="1" applyBorder="1" applyAlignment="1">
      <alignment vertical="center"/>
    </xf>
    <xf numFmtId="38" fontId="29" fillId="0" borderId="13" xfId="49" applyFont="1" applyFill="1" applyBorder="1" applyAlignment="1">
      <alignment vertical="center"/>
    </xf>
    <xf numFmtId="38" fontId="29" fillId="0" borderId="82" xfId="49" applyFont="1" applyFill="1" applyBorder="1" applyAlignment="1">
      <alignment vertical="center"/>
    </xf>
    <xf numFmtId="177" fontId="29" fillId="0" borderId="22" xfId="42" applyNumberFormat="1" applyFont="1" applyFill="1" applyBorder="1" applyAlignment="1">
      <alignment vertical="center"/>
    </xf>
    <xf numFmtId="38" fontId="29" fillId="0" borderId="0" xfId="62" applyNumberFormat="1" applyFont="1" applyFill="1" applyBorder="1" applyAlignment="1">
      <alignment vertical="center"/>
      <protection/>
    </xf>
    <xf numFmtId="0" fontId="29" fillId="0" borderId="0" xfId="62" applyFont="1" applyFill="1" applyBorder="1" applyAlignment="1">
      <alignment horizontal="right" vertical="center"/>
      <protection/>
    </xf>
    <xf numFmtId="56" fontId="25" fillId="0" borderId="0" xfId="62" applyNumberFormat="1" applyFont="1" applyFill="1" applyAlignment="1">
      <alignment horizontal="left" vertical="top"/>
      <protection/>
    </xf>
    <xf numFmtId="0" fontId="18" fillId="0" borderId="0" xfId="62" applyFont="1" applyFill="1" applyAlignment="1">
      <alignment vertical="top" wrapText="1"/>
      <protection/>
    </xf>
    <xf numFmtId="0" fontId="18" fillId="0" borderId="22" xfId="62" applyFont="1" applyBorder="1" applyAlignment="1">
      <alignment horizontal="center" vertical="center" wrapText="1"/>
      <protection/>
    </xf>
    <xf numFmtId="0" fontId="18" fillId="0" borderId="22" xfId="62" applyFont="1" applyBorder="1" applyAlignment="1">
      <alignment horizontal="center" vertical="center"/>
      <protection/>
    </xf>
    <xf numFmtId="0" fontId="18" fillId="0" borderId="22" xfId="62" applyFont="1" applyFill="1" applyBorder="1" applyAlignment="1">
      <alignment horizontal="left" vertical="top" wrapText="1"/>
      <protection/>
    </xf>
    <xf numFmtId="0" fontId="18" fillId="0" borderId="22" xfId="62" applyFont="1" applyFill="1" applyBorder="1" applyAlignment="1">
      <alignment vertical="top" wrapText="1"/>
      <protection/>
    </xf>
    <xf numFmtId="56" fontId="18" fillId="0" borderId="22" xfId="62" applyNumberFormat="1" applyFont="1" applyFill="1" applyBorder="1" applyAlignment="1">
      <alignment horizontal="left" vertical="top" wrapText="1"/>
      <protection/>
    </xf>
    <xf numFmtId="0" fontId="18" fillId="0" borderId="22" xfId="62" applyFont="1" applyBorder="1" applyAlignment="1">
      <alignment vertical="top" wrapText="1"/>
      <protection/>
    </xf>
    <xf numFmtId="0" fontId="18" fillId="0" borderId="0" xfId="62" applyFont="1" applyFill="1" applyAlignment="1">
      <alignment vertical="top"/>
      <protection/>
    </xf>
    <xf numFmtId="0" fontId="43" fillId="0" borderId="0" xfId="0" applyFont="1" applyAlignment="1">
      <alignment vertical="center"/>
    </xf>
    <xf numFmtId="56" fontId="18" fillId="0" borderId="33" xfId="62" applyNumberFormat="1" applyFont="1" applyFill="1" applyBorder="1" applyAlignment="1">
      <alignment horizontal="left" vertical="top" wrapText="1"/>
      <protection/>
    </xf>
    <xf numFmtId="0" fontId="18" fillId="0" borderId="33" xfId="62" applyFont="1" applyFill="1" applyBorder="1" applyAlignment="1">
      <alignment vertical="top" wrapText="1"/>
      <protection/>
    </xf>
    <xf numFmtId="0" fontId="18" fillId="0" borderId="0" xfId="62" applyFont="1" applyFill="1" applyAlignment="1">
      <alignment horizontal="lef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irikomi09all" xfId="61"/>
    <cellStyle name="標準_平成22年報告書（案）"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6"/>
          <c:y val="0.22775"/>
          <c:w val="0.37"/>
          <c:h val="0.64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otGrid">
                <a:fgClr>
                  <a:srgbClr val="9999FF"/>
                </a:fgClr>
                <a:bgClr>
                  <a:srgbClr val="FFFFFF"/>
                </a:bgClr>
              </a:pattFill>
              <a:ln w="12700">
                <a:solidFill>
                  <a:srgbClr val="333333"/>
                </a:solidFill>
              </a:ln>
            </c:spPr>
          </c:dPt>
          <c:dPt>
            <c:idx val="1"/>
            <c:spPr>
              <a:pattFill prst="zigZag">
                <a:fgClr>
                  <a:srgbClr val="000000"/>
                </a:fgClr>
                <a:bgClr>
                  <a:srgbClr val="FFFFFF"/>
                </a:bgClr>
              </a:pattFill>
              <a:ln w="12700">
                <a:solidFill>
                  <a:srgbClr val="333333"/>
                </a:solidFill>
              </a:ln>
            </c:spPr>
          </c:dPt>
          <c:dPt>
            <c:idx val="2"/>
            <c:spPr>
              <a:solidFill>
                <a:srgbClr val="FFFFCC"/>
              </a:solidFill>
              <a:ln w="12700">
                <a:solidFill>
                  <a:srgbClr val="333333"/>
                </a:solidFill>
              </a:ln>
            </c:spPr>
          </c:dPt>
          <c:dPt>
            <c:idx val="3"/>
            <c:spPr>
              <a:pattFill prst="ltUpDiag">
                <a:fgClr>
                  <a:srgbClr val="000000"/>
                </a:fgClr>
                <a:bgClr>
                  <a:srgbClr val="FFFFFF"/>
                </a:bgClr>
              </a:pattFill>
              <a:ln w="12700">
                <a:solidFill>
                  <a:srgbClr val="333333"/>
                </a:solidFill>
              </a:ln>
            </c:spPr>
          </c:dPt>
          <c:dPt>
            <c:idx val="4"/>
            <c:spPr>
              <a:pattFill prst="ltHorz">
                <a:fgClr>
                  <a:srgbClr val="660066"/>
                </a:fgClr>
                <a:bgClr>
                  <a:srgbClr val="FFFFFF"/>
                </a:bgClr>
              </a:pattFill>
              <a:ln w="12700">
                <a:solidFill>
                  <a:srgbClr val="333333"/>
                </a:solidFill>
              </a:ln>
            </c:spPr>
          </c:dPt>
          <c:dPt>
            <c:idx val="5"/>
            <c:spPr>
              <a:pattFill prst="pct20">
                <a:fgClr>
                  <a:srgbClr val="000000"/>
                </a:fgClr>
                <a:bgClr>
                  <a:srgbClr val="FFFFFF"/>
                </a:bgClr>
              </a:pattFill>
              <a:ln w="12700">
                <a:solidFill>
                  <a:srgbClr val="333333"/>
                </a:solidFill>
              </a:ln>
            </c:spPr>
          </c:dPt>
          <c:dPt>
            <c:idx val="6"/>
            <c:spPr>
              <a:pattFill prst="zigZag">
                <a:fgClr>
                  <a:srgbClr val="0066CC"/>
                </a:fgClr>
                <a:bgClr>
                  <a:srgbClr val="FFFFFF"/>
                </a:bgClr>
              </a:pattFill>
              <a:ln w="12700">
                <a:solidFill>
                  <a:srgbClr val="333333"/>
                </a:solidFill>
              </a:ln>
            </c:spPr>
          </c:dPt>
          <c:dLbls>
            <c:dLbl>
              <c:idx val="3"/>
              <c:layout>
                <c:manualLayout>
                  <c:x val="0"/>
                  <c:y val="0"/>
                </c:manualLayout>
              </c:layout>
              <c:tx>
                <c:rich>
                  <a:bodyPr vert="horz" rot="0" anchor="ctr"/>
                  <a:lstStyle/>
                  <a:p>
                    <a:pPr algn="ctr">
                      <a:defRPr/>
                    </a:pPr>
                    <a:r>
                      <a:rPr lang="en-US" cap="none" sz="1000" b="0" i="0" u="none" baseline="0">
                        <a:solidFill>
                          <a:srgbClr val="333333"/>
                        </a:solidFill>
                      </a:rPr>
                      <a:t>スポーツ・
レクリエーション
</a:t>
                    </a:r>
                    <a:r>
                      <a:rPr lang="en-US" cap="none" sz="1100" b="0" i="0" u="none" baseline="0">
                        <a:solidFill>
                          <a:srgbClr val="333333"/>
                        </a:solidFill>
                      </a:rPr>
                      <a:t>19.0%</a:t>
                    </a:r>
                  </a:p>
                </c:rich>
              </c:tx>
              <c:numFmt formatCode="General" sourceLinked="1"/>
              <c:showLegendKey val="0"/>
              <c:showVal val="0"/>
              <c:showBubbleSize val="0"/>
              <c:showCatName val="1"/>
              <c:showSerName val="0"/>
              <c:showPercent val="1"/>
              <c:separator>
</c:separator>
            </c:dLbl>
            <c:dLbl>
              <c:idx val="6"/>
              <c:tx>
                <c:rich>
                  <a:bodyPr vert="horz" rot="0" anchor="ctr"/>
                  <a:lstStyle/>
                  <a:p>
                    <a:pPr algn="ctr">
                      <a:defRPr/>
                    </a:pPr>
                    <a:r>
                      <a:rPr lang="en-US" cap="none" sz="1000" b="0" i="0" u="none" baseline="0">
                        <a:solidFill>
                          <a:srgbClr val="333333"/>
                        </a:solidFill>
                      </a:rPr>
                      <a:t>行祭事・イベント
</a:t>
                    </a:r>
                    <a:r>
                      <a:rPr lang="en-US" cap="none" sz="1100" b="0" i="0" u="none" baseline="0">
                        <a:solidFill>
                          <a:srgbClr val="333333"/>
                        </a:solidFill>
                      </a:rPr>
                      <a:t>10.2%</a:t>
                    </a:r>
                  </a:p>
                </c:rich>
              </c:tx>
              <c:numFmt formatCode="General" sourceLinked="1"/>
              <c:showLegendKey val="0"/>
              <c:showVal val="0"/>
              <c:showBubbleSize val="0"/>
              <c:showCatName val="1"/>
              <c:showSerName val="0"/>
              <c:showPercent val="1"/>
              <c:separator>
</c:separator>
            </c:dLbl>
            <c:numFmt formatCode="0.0%" sourceLinked="0"/>
            <c:txPr>
              <a:bodyPr vert="horz" rot="0" anchor="ctr"/>
              <a:lstStyle/>
              <a:p>
                <a:pPr algn="ctr">
                  <a:defRPr lang="en-US" cap="none" sz="1100" b="0" i="0" u="none" baseline="0">
                    <a:solidFill>
                      <a:srgbClr val="333333"/>
                    </a:solidFill>
                  </a:defRPr>
                </a:pPr>
              </a:p>
            </c:txPr>
            <c:showLegendKey val="0"/>
            <c:showVal val="0"/>
            <c:showBubbleSize val="0"/>
            <c:showCatName val="1"/>
            <c:showSerName val="0"/>
            <c:showLeaderLines val="1"/>
            <c:showPercent val="1"/>
            <c:separator>
</c:separator>
            <c:leaderLines>
              <c:spPr>
                <a:ln w="3175">
                  <a:solidFill>
                    <a:srgbClr val="FFFFFF"/>
                  </a:solidFill>
                </a:ln>
              </c:spPr>
            </c:leaderLines>
          </c:dLbls>
          <c:cat>
            <c:strRef>
              <c:f>'３頁'!$L$33:$L$39</c:f>
              <c:strCache/>
            </c:strRef>
          </c:cat>
          <c:val>
            <c:numRef>
              <c:f>'３頁'!$M$33:$M$39</c:f>
              <c:numCache/>
            </c:numRef>
          </c:val>
        </c:ser>
      </c:pieChart>
      <c:spPr>
        <a:noFill/>
        <a:ln>
          <a:noFill/>
        </a:ln>
      </c:spPr>
    </c:plotArea>
    <c:plotVisOnly val="1"/>
    <c:dispBlanksAs val="zero"/>
    <c:showDLblsOverMax val="0"/>
  </c:chart>
  <c:spPr>
    <a:solidFill>
      <a:srgbClr val="FFFFFF"/>
    </a:solidFill>
    <a:ln w="3175">
      <a:solidFill>
        <a:srgbClr val="333333"/>
      </a:solidFill>
    </a:ln>
  </c:spPr>
  <c:txPr>
    <a:bodyPr vert="horz" rot="0"/>
    <a:lstStyle/>
    <a:p>
      <a:pPr>
        <a:defRPr lang="en-US" cap="none" sz="975"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95"/>
          <c:y val="0.013"/>
          <c:w val="0.3635"/>
          <c:h val="0.973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dkDnDiag">
                <a:fgClr>
                  <a:srgbClr val="FFFFFF"/>
                </a:fgClr>
                <a:bgClr>
                  <a:srgbClr val="000000"/>
                </a:bgClr>
              </a:pattFill>
              <a:ln w="12700">
                <a:solidFill>
                  <a:srgbClr val="000000"/>
                </a:solidFill>
              </a:ln>
            </c:spPr>
          </c:dPt>
          <c:dPt>
            <c:idx val="2"/>
            <c:spPr>
              <a:solidFill>
                <a:srgbClr val="000000"/>
              </a:solidFill>
              <a:ln w="12700">
                <a:solidFill>
                  <a:srgbClr val="000000"/>
                </a:solidFill>
              </a:ln>
            </c:spPr>
          </c:dPt>
          <c:dPt>
            <c:idx val="3"/>
            <c:spPr>
              <a:pattFill prst="dkVert">
                <a:fgClr>
                  <a:srgbClr val="FFFFFF"/>
                </a:fgClr>
                <a:bgClr>
                  <a:srgbClr val="000000"/>
                </a:bgClr>
              </a:pattFill>
              <a:ln w="12700">
                <a:solidFill>
                  <a:srgbClr val="000000"/>
                </a:solidFill>
              </a:ln>
            </c:spPr>
          </c:dPt>
          <c:dLbls>
            <c:dLbl>
              <c:idx val="0"/>
              <c:layout>
                <c:manualLayout>
                  <c:x val="0"/>
                  <c:y val="0"/>
                </c:manualLayout>
              </c:layout>
              <c:tx>
                <c:rich>
                  <a:bodyPr vert="horz" rot="0" anchor="ctr"/>
                  <a:lstStyle/>
                  <a:p>
                    <a:pPr algn="ctr">
                      <a:defRPr/>
                    </a:pPr>
                    <a:r>
                      <a:rPr lang="en-US" cap="none" sz="1100" b="0" i="0" u="none" baseline="0"/>
                      <a:t>春
３月～５月 26.0%</a:t>
                    </a:r>
                  </a:p>
                </c:rich>
              </c:tx>
              <c:numFmt formatCode="General" sourceLinked="1"/>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t>夏
６月～８月 28.3%</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1100" b="0" i="0" u="none" baseline="0"/>
                      <a:t>秋
９月～11月 27.6%</a:t>
                    </a:r>
                  </a:p>
                </c:rich>
              </c:tx>
              <c:numFmt formatCode="General" sourceLinked="1"/>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100" b="0" i="0" u="none" baseline="0"/>
                      <a:t>冬
1,2,12月
 18.1%</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0"/>
            <c:showPercent val="0"/>
          </c:dLbls>
          <c:cat>
            <c:strRef>
              <c:f>'４頁'!$A$14:$A$17</c:f>
              <c:strCache/>
            </c:strRef>
          </c:cat>
          <c:val>
            <c:numRef>
              <c:f>'４頁'!$C$14:$C$17</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25"/>
          <c:y val="0.0125"/>
          <c:w val="0.36675"/>
          <c:h val="0.978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dkDnDiag">
                <a:fgClr>
                  <a:srgbClr val="FFFFFF"/>
                </a:fgClr>
                <a:bgClr>
                  <a:srgbClr val="000000"/>
                </a:bgClr>
              </a:pattFill>
              <a:ln w="12700">
                <a:solidFill>
                  <a:srgbClr val="000000"/>
                </a:solidFill>
              </a:ln>
            </c:spPr>
          </c:dPt>
          <c:dPt>
            <c:idx val="2"/>
            <c:spPr>
              <a:solidFill>
                <a:srgbClr val="000000"/>
              </a:solidFill>
              <a:ln w="12700">
                <a:solidFill>
                  <a:srgbClr val="000000"/>
                </a:solidFill>
              </a:ln>
            </c:spPr>
          </c:dPt>
          <c:dPt>
            <c:idx val="3"/>
            <c:spPr>
              <a:pattFill prst="dkVert">
                <a:fgClr>
                  <a:srgbClr val="FFFFFF"/>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00" b="0" i="0" u="none" baseline="0">
                        <a:solidFill>
                          <a:srgbClr val="000000"/>
                        </a:solidFill>
                      </a:rPr>
                      <a:t>冬
1,2,12月
17.1%</a:t>
                    </a:r>
                  </a:p>
                </c:rich>
              </c:tx>
              <c:numFmt formatCode="General" sourceLinked="1"/>
              <c:showLegendKey val="0"/>
              <c:showVal val="0"/>
              <c:showBubbleSize val="0"/>
              <c:showCatName val="1"/>
              <c:showSerName val="0"/>
              <c:showPercent val="0"/>
            </c:dLbl>
            <c:numFmt formatCode="0.0%" sourceLinked="0"/>
            <c:dLblPos val="outEnd"/>
            <c:showLegendKey val="0"/>
            <c:showVal val="0"/>
            <c:showBubbleSize val="0"/>
            <c:showCatName val="1"/>
            <c:showSerName val="0"/>
            <c:showLeaderLines val="0"/>
            <c:showPercent val="1"/>
          </c:dLbls>
          <c:cat>
            <c:strRef>
              <c:f>'４頁'!$A$14:$A$17</c:f>
              <c:strCache/>
            </c:strRef>
          </c:cat>
          <c:val>
            <c:numRef>
              <c:f>'４頁'!$G$14:$G$17</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3475"/>
          <c:w val="0.8765"/>
          <c:h val="0.934"/>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'５頁'!$B$14:$B$25</c:f>
              <c:strCache/>
            </c:strRef>
          </c:cat>
          <c:val>
            <c:numRef>
              <c:f>'５頁'!$C$14:$C$25</c:f>
              <c:numCache/>
            </c:numRef>
          </c:val>
        </c:ser>
        <c:axId val="34668734"/>
        <c:axId val="48040359"/>
      </c:barChart>
      <c:catAx>
        <c:axId val="3466873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8040359"/>
        <c:crosses val="autoZero"/>
        <c:auto val="0"/>
        <c:lblOffset val="100"/>
        <c:tickLblSkip val="1"/>
        <c:noMultiLvlLbl val="0"/>
      </c:catAx>
      <c:valAx>
        <c:axId val="48040359"/>
        <c:scaling>
          <c:orientation val="minMax"/>
          <c:max val="8000"/>
        </c:scaling>
        <c:axPos val="l"/>
        <c:delete val="0"/>
        <c:numFmt formatCode="#,##0_);[Red]\(#,##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34668734"/>
        <c:crossesAt val="1"/>
        <c:crossBetween val="between"/>
        <c:dispUnits/>
        <c:majorUnit val="2000"/>
        <c:minorUnit val="4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4375"/>
          <c:w val="0.84425"/>
          <c:h val="0.91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'５頁'!$B$14:$B$25</c:f>
              <c:strCache/>
            </c:strRef>
          </c:cat>
          <c:val>
            <c:numRef>
              <c:f>'５頁'!$G$14:$G$25</c:f>
              <c:numCache/>
            </c:numRef>
          </c:val>
        </c:ser>
        <c:axId val="20544892"/>
        <c:axId val="65757005"/>
      </c:barChart>
      <c:catAx>
        <c:axId val="2054489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5757005"/>
        <c:crosses val="autoZero"/>
        <c:auto val="0"/>
        <c:lblOffset val="100"/>
        <c:tickLblSkip val="1"/>
        <c:noMultiLvlLbl val="0"/>
      </c:catAx>
      <c:valAx>
        <c:axId val="65757005"/>
        <c:scaling>
          <c:orientation val="minMax"/>
          <c:max val="800"/>
        </c:scaling>
        <c:axPos val="l"/>
        <c:delete val="0"/>
        <c:numFmt formatCode="General" sourceLinked="1"/>
        <c:majorTickMark val="in"/>
        <c:minorTickMark val="none"/>
        <c:tickLblPos val="nextTo"/>
        <c:spPr>
          <a:ln w="3175">
            <a:solidFill>
              <a:srgbClr val="000000"/>
            </a:solidFill>
          </a:ln>
        </c:spPr>
        <c:crossAx val="20544892"/>
        <c:crossesAt val="1"/>
        <c:crossBetween val="between"/>
        <c:dispUnits/>
        <c:majorUnit val="200"/>
        <c:minorUnit val="4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5"/>
          <c:y val="0.0395"/>
          <c:w val="0.3045"/>
          <c:h val="0.832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000000"/>
              </a:solidFill>
              <a:ln w="12700">
                <a:solidFill>
                  <a:srgbClr val="000000"/>
                </a:solidFill>
              </a:ln>
            </c:spPr>
          </c:dPt>
          <c:dPt>
            <c:idx val="2"/>
            <c:spPr>
              <a:pattFill prst="wave">
                <a:fgClr>
                  <a:srgbClr val="FFFFFF"/>
                </a:fgClr>
                <a:bgClr>
                  <a:srgbClr val="000000"/>
                </a:bgClr>
              </a:pattFill>
              <a:ln w="12700">
                <a:solidFill>
                  <a:srgbClr val="000000"/>
                </a:solidFill>
              </a:ln>
            </c:spPr>
          </c:dPt>
          <c:dPt>
            <c:idx val="3"/>
            <c:spPr>
              <a:pattFill prst="dkVert">
                <a:fgClr>
                  <a:srgbClr val="FFFFFF"/>
                </a:fgClr>
                <a:bgClr>
                  <a:srgbClr val="000000"/>
                </a:bgClr>
              </a:pattFill>
              <a:ln w="12700">
                <a:solidFill>
                  <a:srgbClr val="000000"/>
                </a:solidFill>
              </a:ln>
            </c:spPr>
          </c:dPt>
          <c:dPt>
            <c:idx val="4"/>
            <c:spPr>
              <a:pattFill prst="smGrid">
                <a:fgClr>
                  <a:srgbClr val="000000"/>
                </a:fgClr>
                <a:bgClr>
                  <a:srgbClr val="FFFFFF"/>
                </a:bgClr>
              </a:pattFill>
              <a:ln w="12700">
                <a:solidFill>
                  <a:srgbClr val="000000"/>
                </a:solidFill>
              </a:ln>
            </c:spPr>
          </c:dPt>
          <c:dPt>
            <c:idx val="5"/>
            <c:spPr>
              <a:pattFill prst="dkHorz">
                <a:fgClr>
                  <a:srgbClr val="FFFFFF"/>
                </a:fgClr>
                <a:bgClr>
                  <a:srgbClr val="000000"/>
                </a:bgClr>
              </a:pattFill>
              <a:ln w="12700">
                <a:solidFill>
                  <a:srgbClr val="000000"/>
                </a:solidFill>
              </a:ln>
            </c:spPr>
          </c:dPt>
          <c:dPt>
            <c:idx val="6"/>
            <c:spPr>
              <a:pattFill prst="pct70">
                <a:fgClr>
                  <a:srgbClr val="FFFFFF"/>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333333"/>
                      </a:solidFill>
                    </a:defRPr>
                  </a:pPr>
                </a:p>
              </c:txPr>
              <c:numFmt formatCode="0.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solidFill>
                        <a:srgbClr val="333333"/>
                      </a:solidFill>
                    </a:defRPr>
                  </a:pPr>
                </a:p>
              </c:txPr>
              <c:numFmt formatCode="0.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333333"/>
                      </a:solidFill>
                    </a:defRPr>
                  </a:pPr>
                </a:p>
              </c:txPr>
              <c:numFmt formatCode="0.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solidFill>
                        <a:srgbClr val="333333"/>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solidFill>
                        <a:srgbClr val="333333"/>
                      </a:solidFill>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solidFill>
                        <a:srgbClr val="333333"/>
                      </a:solidFill>
                    </a:defRPr>
                  </a:pPr>
                </a:p>
              </c:txPr>
              <c:numFmt formatCode="0.0%" sourceLinked="0"/>
              <c:spPr>
                <a:solidFill>
                  <a:srgbClr val="FFFFFF"/>
                </a:solid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0" i="0" u="none" baseline="0">
                      <a:solidFill>
                        <a:srgbClr val="333333"/>
                      </a:solidFill>
                    </a:defRPr>
                  </a:pPr>
                </a:p>
              </c:txPr>
              <c:numFmt formatCode="0.0%" sourceLinked="0"/>
              <c:spPr>
                <a:solidFill>
                  <a:srgbClr val="FFFFFF"/>
                </a:solidFill>
                <a:ln w="3175">
                  <a:noFill/>
                </a:ln>
              </c:spPr>
              <c:showLegendKey val="0"/>
              <c:showVal val="0"/>
              <c:showBubbleSize val="0"/>
              <c:showCatName val="1"/>
              <c:showSerName val="0"/>
              <c:showPercent val="1"/>
            </c:dLbl>
            <c:numFmt formatCode="0.0%" sourceLinked="0"/>
            <c:spPr>
              <a:solidFill>
                <a:srgbClr val="FFFFFF"/>
              </a:solidFill>
              <a:ln w="3175">
                <a:noFill/>
              </a:ln>
            </c:spPr>
            <c:txPr>
              <a:bodyPr vert="horz" rot="0" anchor="ctr"/>
              <a:lstStyle/>
              <a:p>
                <a:pPr algn="ctr">
                  <a:defRPr lang="en-US" cap="none" sz="1100" b="0" i="0" u="none" baseline="0">
                    <a:solidFill>
                      <a:srgbClr val="333333"/>
                    </a:solidFill>
                  </a:defRPr>
                </a:pPr>
              </a:p>
            </c:txPr>
            <c:showLegendKey val="0"/>
            <c:showVal val="0"/>
            <c:showBubbleSize val="0"/>
            <c:showCatName val="1"/>
            <c:showSerName val="0"/>
            <c:showLeaderLines val="1"/>
            <c:showPercent val="1"/>
          </c:dLbls>
          <c:cat>
            <c:strRef>
              <c:f>'６頁'!$A$12:$A$18</c:f>
              <c:strCache/>
            </c:strRef>
          </c:cat>
          <c:val>
            <c:numRef>
              <c:f>'６頁'!$C$12:$C$18</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775"/>
          <c:y val="0.0455"/>
          <c:w val="0.30875"/>
          <c:h val="0.7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000000"/>
              </a:solidFill>
              <a:ln w="12700">
                <a:solidFill>
                  <a:srgbClr val="000000"/>
                </a:solidFill>
              </a:ln>
            </c:spPr>
          </c:dPt>
          <c:dPt>
            <c:idx val="2"/>
            <c:spPr>
              <a:pattFill prst="wave">
                <a:fgClr>
                  <a:srgbClr val="FFFFFF"/>
                </a:fgClr>
                <a:bgClr>
                  <a:srgbClr val="000000"/>
                </a:bgClr>
              </a:pattFill>
              <a:ln w="12700">
                <a:solidFill>
                  <a:srgbClr val="000000"/>
                </a:solidFill>
              </a:ln>
            </c:spPr>
          </c:dPt>
          <c:dPt>
            <c:idx val="3"/>
            <c:spPr>
              <a:pattFill prst="dkVert">
                <a:fgClr>
                  <a:srgbClr val="FFFFFF"/>
                </a:fgClr>
                <a:bgClr>
                  <a:srgbClr val="000000"/>
                </a:bgClr>
              </a:pattFill>
              <a:ln w="12700">
                <a:solidFill>
                  <a:srgbClr val="000000"/>
                </a:solidFill>
              </a:ln>
            </c:spPr>
          </c:dPt>
          <c:dPt>
            <c:idx val="4"/>
            <c:spPr>
              <a:pattFill prst="smGrid">
                <a:fgClr>
                  <a:srgbClr val="000000"/>
                </a:fgClr>
                <a:bgClr>
                  <a:srgbClr val="FFFFFF"/>
                </a:bgClr>
              </a:pattFill>
              <a:ln w="12700">
                <a:solidFill>
                  <a:srgbClr val="000000"/>
                </a:solidFill>
              </a:ln>
            </c:spPr>
          </c:dPt>
          <c:dPt>
            <c:idx val="5"/>
            <c:spPr>
              <a:pattFill prst="dkHorz">
                <a:fgClr>
                  <a:srgbClr val="FFFFFF"/>
                </a:fgClr>
                <a:bgClr>
                  <a:srgbClr val="000000"/>
                </a:bgClr>
              </a:pattFill>
              <a:ln w="12700">
                <a:solidFill>
                  <a:srgbClr val="000000"/>
                </a:solidFill>
              </a:ln>
            </c:spPr>
          </c:dPt>
          <c:dPt>
            <c:idx val="6"/>
            <c:spPr>
              <a:pattFill prst="pct70">
                <a:fgClr>
                  <a:srgbClr val="FFFFFF"/>
                </a:fgClr>
                <a:bgClr>
                  <a:srgbClr val="000000"/>
                </a:bgClr>
              </a:pattFill>
              <a:ln w="12700">
                <a:solidFill>
                  <a:srgbClr val="000000"/>
                </a:solidFill>
              </a:ln>
            </c:spPr>
          </c:dPt>
          <c:dLbls>
            <c:dLbl>
              <c:idx val="0"/>
              <c:layout>
                <c:manualLayout>
                  <c:x val="0"/>
                  <c:y val="0"/>
                </c:manualLayout>
              </c:layout>
              <c:numFmt formatCode="General" sourceLinked="1"/>
              <c:showLegendKey val="0"/>
              <c:showVal val="1"/>
              <c:showBubbleSize val="0"/>
              <c:showCatName val="1"/>
              <c:showSerName val="0"/>
              <c:showPercent val="0"/>
            </c:dLbl>
            <c:dLbl>
              <c:idx val="1"/>
              <c:layout>
                <c:manualLayout>
                  <c:x val="0"/>
                  <c:y val="0"/>
                </c:manualLayout>
              </c:layout>
              <c:numFmt formatCode="General" sourceLinked="1"/>
              <c:showLegendKey val="0"/>
              <c:showVal val="1"/>
              <c:showBubbleSize val="0"/>
              <c:showCatName val="1"/>
              <c:showSerName val="0"/>
              <c:showPercent val="0"/>
            </c:dLbl>
            <c:dLbl>
              <c:idx val="2"/>
              <c:layout>
                <c:manualLayout>
                  <c:x val="0"/>
                  <c:y val="0"/>
                </c:manualLayout>
              </c:layout>
              <c:numFmt formatCode="General" sourceLinked="1"/>
              <c:showLegendKey val="0"/>
              <c:showVal val="1"/>
              <c:showBubbleSize val="0"/>
              <c:showCatName val="1"/>
              <c:showSerName val="0"/>
              <c:showPercent val="0"/>
            </c:dLbl>
            <c:dLbl>
              <c:idx val="3"/>
              <c:layout>
                <c:manualLayout>
                  <c:x val="0"/>
                  <c:y val="0"/>
                </c:manualLayout>
              </c:layout>
              <c:numFmt formatCode="General" sourceLinked="1"/>
              <c:showLegendKey val="0"/>
              <c:showVal val="1"/>
              <c:showBubbleSize val="0"/>
              <c:showCatName val="1"/>
              <c:showSerName val="0"/>
              <c:showPercent val="0"/>
            </c:dLbl>
            <c:dLbl>
              <c:idx val="4"/>
              <c:layout>
                <c:manualLayout>
                  <c:x val="0"/>
                  <c:y val="0"/>
                </c:manualLayout>
              </c:layout>
              <c:numFmt formatCode="General" sourceLinked="1"/>
              <c:showLegendKey val="0"/>
              <c:showVal val="1"/>
              <c:showBubbleSize val="0"/>
              <c:showCatName val="1"/>
              <c:showSerName val="0"/>
              <c:showPercent val="0"/>
            </c:dLbl>
            <c:dLbl>
              <c:idx val="5"/>
              <c:layout>
                <c:manualLayout>
                  <c:x val="0"/>
                  <c:y val="0"/>
                </c:manualLayout>
              </c:layout>
              <c:numFmt formatCode="General" sourceLinked="1"/>
              <c:showLegendKey val="0"/>
              <c:showVal val="1"/>
              <c:showBubbleSize val="0"/>
              <c:showCatName val="1"/>
              <c:showSerName val="0"/>
              <c:showPercent val="0"/>
            </c:dLbl>
            <c:dLbl>
              <c:idx val="6"/>
              <c:layout>
                <c:manualLayout>
                  <c:x val="0"/>
                  <c:y val="0"/>
                </c:manualLayout>
              </c:layout>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'６頁'!$A$12:$A$18</c:f>
              <c:strCache/>
            </c:strRef>
          </c:cat>
          <c:val>
            <c:numRef>
              <c:f>'６頁'!$G$12:$G$18</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29</xdr:row>
      <xdr:rowOff>38100</xdr:rowOff>
    </xdr:from>
    <xdr:ext cx="5314950" cy="3095625"/>
    <xdr:graphicFrame>
      <xdr:nvGraphicFramePr>
        <xdr:cNvPr id="1" name="グラフ 3"/>
        <xdr:cNvGraphicFramePr/>
      </xdr:nvGraphicFramePr>
      <xdr:xfrm>
        <a:off x="819150" y="6638925"/>
        <a:ext cx="5314950" cy="3095625"/>
      </xdr:xfrm>
      <a:graphic>
        <a:graphicData uri="http://schemas.openxmlformats.org/drawingml/2006/chart">
          <c:chart xmlns:c="http://schemas.openxmlformats.org/drawingml/2006/chart" r:id="rId1"/>
        </a:graphicData>
      </a:graphic>
    </xdr:graphicFrame>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9525</xdr:rowOff>
    </xdr:from>
    <xdr:to>
      <xdr:col>0</xdr:col>
      <xdr:colOff>171450</xdr:colOff>
      <xdr:row>15</xdr:row>
      <xdr:rowOff>76200</xdr:rowOff>
    </xdr:to>
    <xdr:sp>
      <xdr:nvSpPr>
        <xdr:cNvPr id="1" name="Rectangle 1"/>
        <xdr:cNvSpPr>
          <a:spLocks/>
        </xdr:cNvSpPr>
      </xdr:nvSpPr>
      <xdr:spPr>
        <a:xfrm rot="5400000">
          <a:off x="9525" y="2619375"/>
          <a:ext cx="161925" cy="495300"/>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333333"/>
              </a:solidFill>
            </a:rPr>
            <a:t>-16-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20</xdr:row>
      <xdr:rowOff>104775</xdr:rowOff>
    </xdr:from>
    <xdr:to>
      <xdr:col>8</xdr:col>
      <xdr:colOff>476250</xdr:colOff>
      <xdr:row>33</xdr:row>
      <xdr:rowOff>104775</xdr:rowOff>
    </xdr:to>
    <xdr:graphicFrame>
      <xdr:nvGraphicFramePr>
        <xdr:cNvPr id="1" name="Chart 2"/>
        <xdr:cNvGraphicFramePr/>
      </xdr:nvGraphicFramePr>
      <xdr:xfrm>
        <a:off x="428625" y="5000625"/>
        <a:ext cx="5876925" cy="2247900"/>
      </xdr:xfrm>
      <a:graphic>
        <a:graphicData uri="http://schemas.openxmlformats.org/drawingml/2006/chart">
          <c:chart xmlns:c="http://schemas.openxmlformats.org/drawingml/2006/chart" r:id="rId1"/>
        </a:graphicData>
      </a:graphic>
    </xdr:graphicFrame>
    <xdr:clientData/>
  </xdr:twoCellAnchor>
  <xdr:twoCellAnchor>
    <xdr:from>
      <xdr:col>0</xdr:col>
      <xdr:colOff>428625</xdr:colOff>
      <xdr:row>34</xdr:row>
      <xdr:rowOff>76200</xdr:rowOff>
    </xdr:from>
    <xdr:to>
      <xdr:col>8</xdr:col>
      <xdr:colOff>485775</xdr:colOff>
      <xdr:row>47</xdr:row>
      <xdr:rowOff>114300</xdr:rowOff>
    </xdr:to>
    <xdr:graphicFrame>
      <xdr:nvGraphicFramePr>
        <xdr:cNvPr id="2" name="Chart 3"/>
        <xdr:cNvGraphicFramePr/>
      </xdr:nvGraphicFramePr>
      <xdr:xfrm>
        <a:off x="428625" y="7553325"/>
        <a:ext cx="5886450" cy="2266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cdr:y>
    </cdr:from>
    <cdr:to>
      <cdr:x>0.17525</cdr:x>
      <cdr:y>0.144</cdr:y>
    </cdr:to>
    <cdr:sp>
      <cdr:nvSpPr>
        <cdr:cNvPr id="1" name="TextBox 1"/>
        <cdr:cNvSpPr txBox="1">
          <a:spLocks noChangeArrowheads="1"/>
        </cdr:cNvSpPr>
      </cdr:nvSpPr>
      <cdr:spPr>
        <a:xfrm>
          <a:off x="552450" y="0"/>
          <a:ext cx="485775" cy="228600"/>
        </a:xfrm>
        <a:prstGeom prst="rect">
          <a:avLst/>
        </a:prstGeom>
        <a:noFill/>
        <a:ln w="9525" cmpd="sng">
          <a:noFill/>
        </a:ln>
      </cdr:spPr>
      <cdr:txBody>
        <a:bodyPr vertOverflow="clip" wrap="square"/>
        <a:p>
          <a:pPr algn="l">
            <a:defRPr/>
          </a:pPr>
          <a:r>
            <a:rPr lang="en-US" cap="none" sz="800" b="0" i="0" u="none" baseline="0">
              <a:solidFill>
                <a:srgbClr val="000000"/>
              </a:solidFill>
            </a:rPr>
            <a:t>(千人)</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29</xdr:row>
      <xdr:rowOff>85725</xdr:rowOff>
    </xdr:from>
    <xdr:to>
      <xdr:col>9</xdr:col>
      <xdr:colOff>361950</xdr:colOff>
      <xdr:row>38</xdr:row>
      <xdr:rowOff>152400</xdr:rowOff>
    </xdr:to>
    <xdr:graphicFrame>
      <xdr:nvGraphicFramePr>
        <xdr:cNvPr id="1" name="Chart 2"/>
        <xdr:cNvGraphicFramePr/>
      </xdr:nvGraphicFramePr>
      <xdr:xfrm>
        <a:off x="552450" y="5762625"/>
        <a:ext cx="5962650" cy="16097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40</xdr:row>
      <xdr:rowOff>76200</xdr:rowOff>
    </xdr:from>
    <xdr:to>
      <xdr:col>9</xdr:col>
      <xdr:colOff>371475</xdr:colOff>
      <xdr:row>50</xdr:row>
      <xdr:rowOff>28575</xdr:rowOff>
    </xdr:to>
    <xdr:graphicFrame>
      <xdr:nvGraphicFramePr>
        <xdr:cNvPr id="2" name="Chart 3"/>
        <xdr:cNvGraphicFramePr/>
      </xdr:nvGraphicFramePr>
      <xdr:xfrm>
        <a:off x="609600" y="7724775"/>
        <a:ext cx="5915025" cy="1666875"/>
      </xdr:xfrm>
      <a:graphic>
        <a:graphicData uri="http://schemas.openxmlformats.org/drawingml/2006/chart">
          <c:chart xmlns:c="http://schemas.openxmlformats.org/drawingml/2006/chart" r:id="rId2"/>
        </a:graphicData>
      </a:graphic>
    </xdr:graphicFrame>
    <xdr:clientData/>
  </xdr:twoCellAnchor>
  <xdr:twoCellAnchor>
    <xdr:from>
      <xdr:col>2</xdr:col>
      <xdr:colOff>552450</xdr:colOff>
      <xdr:row>40</xdr:row>
      <xdr:rowOff>123825</xdr:rowOff>
    </xdr:from>
    <xdr:to>
      <xdr:col>3</xdr:col>
      <xdr:colOff>76200</xdr:colOff>
      <xdr:row>42</xdr:row>
      <xdr:rowOff>0</xdr:rowOff>
    </xdr:to>
    <xdr:sp>
      <xdr:nvSpPr>
        <xdr:cNvPr id="3" name="TextBox 3"/>
        <xdr:cNvSpPr txBox="1">
          <a:spLocks noChangeArrowheads="1"/>
        </xdr:cNvSpPr>
      </xdr:nvSpPr>
      <xdr:spPr>
        <a:xfrm>
          <a:off x="1152525" y="7772400"/>
          <a:ext cx="476250" cy="219075"/>
        </a:xfrm>
        <a:prstGeom prst="rect">
          <a:avLst/>
        </a:prstGeom>
        <a:noFill/>
        <a:ln w="9525" cmpd="sng">
          <a:noFill/>
        </a:ln>
      </xdr:spPr>
      <xdr:txBody>
        <a:bodyPr vertOverflow="clip" wrap="square"/>
        <a:p>
          <a:pPr algn="l">
            <a:defRPr/>
          </a:pPr>
          <a:r>
            <a:rPr lang="en-US" cap="none" sz="800" b="0" i="0" u="none" baseline="0">
              <a:solidFill>
                <a:srgbClr val="000000"/>
              </a:solidFill>
            </a:rPr>
            <a:t>(千人)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21</xdr:row>
      <xdr:rowOff>85725</xdr:rowOff>
    </xdr:from>
    <xdr:to>
      <xdr:col>8</xdr:col>
      <xdr:colOff>314325</xdr:colOff>
      <xdr:row>36</xdr:row>
      <xdr:rowOff>28575</xdr:rowOff>
    </xdr:to>
    <xdr:graphicFrame>
      <xdr:nvGraphicFramePr>
        <xdr:cNvPr id="1" name="Chart 2"/>
        <xdr:cNvGraphicFramePr/>
      </xdr:nvGraphicFramePr>
      <xdr:xfrm>
        <a:off x="523875" y="4495800"/>
        <a:ext cx="5972175" cy="224790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37</xdr:row>
      <xdr:rowOff>28575</xdr:rowOff>
    </xdr:from>
    <xdr:to>
      <xdr:col>8</xdr:col>
      <xdr:colOff>304800</xdr:colOff>
      <xdr:row>51</xdr:row>
      <xdr:rowOff>66675</xdr:rowOff>
    </xdr:to>
    <xdr:graphicFrame>
      <xdr:nvGraphicFramePr>
        <xdr:cNvPr id="2" name="Chart 3"/>
        <xdr:cNvGraphicFramePr/>
      </xdr:nvGraphicFramePr>
      <xdr:xfrm>
        <a:off x="533400" y="6981825"/>
        <a:ext cx="5953125" cy="24384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28575</xdr:rowOff>
    </xdr:from>
    <xdr:to>
      <xdr:col>0</xdr:col>
      <xdr:colOff>285750</xdr:colOff>
      <xdr:row>17</xdr:row>
      <xdr:rowOff>0</xdr:rowOff>
    </xdr:to>
    <xdr:sp>
      <xdr:nvSpPr>
        <xdr:cNvPr id="1" name="Rectangle 1"/>
        <xdr:cNvSpPr>
          <a:spLocks/>
        </xdr:cNvSpPr>
      </xdr:nvSpPr>
      <xdr:spPr>
        <a:xfrm rot="5400000">
          <a:off x="66675" y="3171825"/>
          <a:ext cx="219075" cy="39052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333333"/>
              </a:solidFill>
            </a:rPr>
            <a:t>-7-</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28575</xdr:rowOff>
    </xdr:from>
    <xdr:to>
      <xdr:col>0</xdr:col>
      <xdr:colOff>285750</xdr:colOff>
      <xdr:row>17</xdr:row>
      <xdr:rowOff>0</xdr:rowOff>
    </xdr:to>
    <xdr:sp>
      <xdr:nvSpPr>
        <xdr:cNvPr id="1" name="Rectangle 1"/>
        <xdr:cNvSpPr>
          <a:spLocks/>
        </xdr:cNvSpPr>
      </xdr:nvSpPr>
      <xdr:spPr>
        <a:xfrm rot="5400000">
          <a:off x="66675" y="3171825"/>
          <a:ext cx="219075" cy="39052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333333"/>
              </a:solidFill>
            </a:rPr>
            <a:t>-8-</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20</xdr:row>
      <xdr:rowOff>95250</xdr:rowOff>
    </xdr:from>
    <xdr:to>
      <xdr:col>1</xdr:col>
      <xdr:colOff>9525</xdr:colOff>
      <xdr:row>22</xdr:row>
      <xdr:rowOff>114300</xdr:rowOff>
    </xdr:to>
    <xdr:sp>
      <xdr:nvSpPr>
        <xdr:cNvPr id="1" name="Rectangle 23"/>
        <xdr:cNvSpPr>
          <a:spLocks/>
        </xdr:cNvSpPr>
      </xdr:nvSpPr>
      <xdr:spPr>
        <a:xfrm rot="5400000">
          <a:off x="28575" y="3438525"/>
          <a:ext cx="314325" cy="342900"/>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333333"/>
              </a:solidFill>
            </a:rPr>
            <a:t>-9-</a:t>
          </a:r>
        </a:p>
      </xdr:txBody>
    </xdr:sp>
    <xdr:clientData/>
  </xdr:twoCellAnchor>
  <xdr:twoCellAnchor>
    <xdr:from>
      <xdr:col>0</xdr:col>
      <xdr:colOff>0</xdr:colOff>
      <xdr:row>61</xdr:row>
      <xdr:rowOff>114300</xdr:rowOff>
    </xdr:from>
    <xdr:to>
      <xdr:col>0</xdr:col>
      <xdr:colOff>200025</xdr:colOff>
      <xdr:row>63</xdr:row>
      <xdr:rowOff>123825</xdr:rowOff>
    </xdr:to>
    <xdr:sp>
      <xdr:nvSpPr>
        <xdr:cNvPr id="2" name="Rectangle 24"/>
        <xdr:cNvSpPr>
          <a:spLocks/>
        </xdr:cNvSpPr>
      </xdr:nvSpPr>
      <xdr:spPr>
        <a:xfrm rot="5400000">
          <a:off x="0" y="10420350"/>
          <a:ext cx="200025" cy="35242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333333"/>
              </a:solidFill>
            </a:rPr>
            <a:t>-10-</a:t>
          </a:r>
        </a:p>
      </xdr:txBody>
    </xdr:sp>
    <xdr:clientData/>
  </xdr:twoCellAnchor>
  <xdr:twoCellAnchor>
    <xdr:from>
      <xdr:col>0</xdr:col>
      <xdr:colOff>38100</xdr:colOff>
      <xdr:row>87</xdr:row>
      <xdr:rowOff>161925</xdr:rowOff>
    </xdr:from>
    <xdr:to>
      <xdr:col>1</xdr:col>
      <xdr:colOff>28575</xdr:colOff>
      <xdr:row>87</xdr:row>
      <xdr:rowOff>161925</xdr:rowOff>
    </xdr:to>
    <xdr:sp>
      <xdr:nvSpPr>
        <xdr:cNvPr id="3" name="Rectangle 25"/>
        <xdr:cNvSpPr>
          <a:spLocks/>
        </xdr:cNvSpPr>
      </xdr:nvSpPr>
      <xdr:spPr>
        <a:xfrm rot="5400000">
          <a:off x="38100" y="14925675"/>
          <a:ext cx="323850" cy="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333333"/>
              </a:solidFill>
            </a:rPr>
            <a:t>-11-</a:t>
          </a:r>
        </a:p>
      </xdr:txBody>
    </xdr:sp>
    <xdr:clientData/>
  </xdr:twoCellAnchor>
  <xdr:twoCellAnchor>
    <xdr:from>
      <xdr:col>0</xdr:col>
      <xdr:colOff>0</xdr:colOff>
      <xdr:row>101</xdr:row>
      <xdr:rowOff>133350</xdr:rowOff>
    </xdr:from>
    <xdr:to>
      <xdr:col>0</xdr:col>
      <xdr:colOff>209550</xdr:colOff>
      <xdr:row>104</xdr:row>
      <xdr:rowOff>28575</xdr:rowOff>
    </xdr:to>
    <xdr:sp>
      <xdr:nvSpPr>
        <xdr:cNvPr id="4" name="Rectangle 26"/>
        <xdr:cNvSpPr>
          <a:spLocks/>
        </xdr:cNvSpPr>
      </xdr:nvSpPr>
      <xdr:spPr>
        <a:xfrm rot="5400000">
          <a:off x="0" y="17297400"/>
          <a:ext cx="209550" cy="40957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333333"/>
              </a:solidFill>
            </a:rPr>
            <a:t>-11-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47625</xdr:rowOff>
    </xdr:from>
    <xdr:to>
      <xdr:col>0</xdr:col>
      <xdr:colOff>209550</xdr:colOff>
      <xdr:row>21</xdr:row>
      <xdr:rowOff>142875</xdr:rowOff>
    </xdr:to>
    <xdr:sp>
      <xdr:nvSpPr>
        <xdr:cNvPr id="1" name="Rectangle 7"/>
        <xdr:cNvSpPr>
          <a:spLocks/>
        </xdr:cNvSpPr>
      </xdr:nvSpPr>
      <xdr:spPr>
        <a:xfrm rot="5400000">
          <a:off x="0" y="3752850"/>
          <a:ext cx="209550" cy="476250"/>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333333"/>
              </a:solidFill>
            </a:rPr>
            <a:t>-12-</a:t>
          </a:r>
        </a:p>
      </xdr:txBody>
    </xdr:sp>
    <xdr:clientData/>
  </xdr:twoCellAnchor>
  <xdr:twoCellAnchor>
    <xdr:from>
      <xdr:col>0</xdr:col>
      <xdr:colOff>9525</xdr:colOff>
      <xdr:row>54</xdr:row>
      <xdr:rowOff>161925</xdr:rowOff>
    </xdr:from>
    <xdr:to>
      <xdr:col>1</xdr:col>
      <xdr:colOff>0</xdr:colOff>
      <xdr:row>58</xdr:row>
      <xdr:rowOff>104775</xdr:rowOff>
    </xdr:to>
    <xdr:sp>
      <xdr:nvSpPr>
        <xdr:cNvPr id="2" name="Rectangle 9"/>
        <xdr:cNvSpPr>
          <a:spLocks/>
        </xdr:cNvSpPr>
      </xdr:nvSpPr>
      <xdr:spPr>
        <a:xfrm rot="5400000">
          <a:off x="9525" y="10106025"/>
          <a:ext cx="209550" cy="628650"/>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333333"/>
              </a:solidFill>
            </a:rPr>
            <a:t>-13-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E6"/>
  <sheetViews>
    <sheetView showGridLines="0" tabSelected="1" zoomScale="75" zoomScaleNormal="75" workbookViewId="0" topLeftCell="A1">
      <selection activeCell="B1" sqref="B1"/>
    </sheetView>
  </sheetViews>
  <sheetFormatPr defaultColWidth="9.00390625" defaultRowHeight="13.5"/>
  <cols>
    <col min="1" max="1" width="106.375" style="7" customWidth="1"/>
    <col min="2" max="16384" width="9.00390625" style="6" customWidth="1"/>
  </cols>
  <sheetData>
    <row r="1" spans="1:5" s="3" customFormat="1" ht="24">
      <c r="A1" s="1" t="s">
        <v>2</v>
      </c>
      <c r="B1" s="2"/>
      <c r="C1" s="2"/>
      <c r="D1" s="2"/>
      <c r="E1" s="2"/>
    </row>
    <row r="2" s="5" customFormat="1" ht="66.75" customHeight="1">
      <c r="A2" s="4" t="s">
        <v>0</v>
      </c>
    </row>
    <row r="3" s="3" customFormat="1" ht="408.75" customHeight="1">
      <c r="A3" s="6"/>
    </row>
    <row r="6" ht="24">
      <c r="A6" s="1" t="s">
        <v>3</v>
      </c>
    </row>
  </sheetData>
  <sheetProtection/>
  <printOptions horizontalCentered="1"/>
  <pageMargins left="0.7874015748031497" right="0.7874015748031497" top="1.968503937007874" bottom="2.52"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50"/>
  </sheetPr>
  <dimension ref="B1:S29"/>
  <sheetViews>
    <sheetView showGridLines="0" workbookViewId="0" topLeftCell="A1">
      <pane xSplit="4" ySplit="3" topLeftCell="E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00390625" style="150" customWidth="1"/>
    <col min="2" max="2" width="8.625" style="150" customWidth="1"/>
    <col min="3" max="3" width="6.75390625" style="150" customWidth="1"/>
    <col min="4" max="4" width="10.50390625" style="150" customWidth="1"/>
    <col min="5" max="16" width="8.125" style="150" customWidth="1"/>
    <col min="17" max="17" width="10.375" style="150" customWidth="1"/>
    <col min="18" max="18" width="5.875" style="150" customWidth="1"/>
    <col min="19" max="16384" width="9.00390625" style="150" customWidth="1"/>
  </cols>
  <sheetData>
    <row r="1" spans="2:18" ht="16.5" customHeight="1">
      <c r="B1" s="146"/>
      <c r="C1" s="147"/>
      <c r="D1" s="148"/>
      <c r="E1" s="148"/>
      <c r="F1" s="148"/>
      <c r="G1" s="148"/>
      <c r="H1" s="148"/>
      <c r="I1" s="148"/>
      <c r="J1" s="148"/>
      <c r="K1" s="148"/>
      <c r="L1" s="148"/>
      <c r="M1" s="148"/>
      <c r="N1" s="148"/>
      <c r="O1" s="148"/>
      <c r="P1" s="148"/>
      <c r="Q1" s="148" t="s">
        <v>161</v>
      </c>
      <c r="R1" s="149"/>
    </row>
    <row r="2" spans="2:18" ht="16.5" customHeight="1">
      <c r="B2" s="151"/>
      <c r="C2" s="151" t="s">
        <v>162</v>
      </c>
      <c r="D2" s="152"/>
      <c r="E2" s="153" t="s">
        <v>163</v>
      </c>
      <c r="F2" s="153"/>
      <c r="G2" s="153"/>
      <c r="H2" s="153"/>
      <c r="I2" s="153"/>
      <c r="J2" s="153"/>
      <c r="K2" s="153"/>
      <c r="L2" s="153"/>
      <c r="M2" s="154"/>
      <c r="N2" s="153"/>
      <c r="O2" s="153"/>
      <c r="P2" s="155"/>
      <c r="Q2" s="151"/>
      <c r="R2" s="151"/>
    </row>
    <row r="3" spans="2:18" s="147" customFormat="1" ht="16.5" customHeight="1">
      <c r="B3" s="156" t="s">
        <v>164</v>
      </c>
      <c r="C3" s="156" t="s">
        <v>165</v>
      </c>
      <c r="D3" s="157" t="s">
        <v>40</v>
      </c>
      <c r="E3" s="158" t="s">
        <v>116</v>
      </c>
      <c r="F3" s="158" t="s">
        <v>118</v>
      </c>
      <c r="G3" s="158" t="s">
        <v>119</v>
      </c>
      <c r="H3" s="158" t="s">
        <v>120</v>
      </c>
      <c r="I3" s="158" t="s">
        <v>121</v>
      </c>
      <c r="J3" s="158" t="s">
        <v>123</v>
      </c>
      <c r="K3" s="158" t="s">
        <v>125</v>
      </c>
      <c r="L3" s="158" t="s">
        <v>126</v>
      </c>
      <c r="M3" s="158" t="s">
        <v>127</v>
      </c>
      <c r="N3" s="158" t="s">
        <v>166</v>
      </c>
      <c r="O3" s="158" t="s">
        <v>167</v>
      </c>
      <c r="P3" s="159" t="s">
        <v>168</v>
      </c>
      <c r="Q3" s="160" t="s">
        <v>169</v>
      </c>
      <c r="R3" s="160" t="s">
        <v>37</v>
      </c>
    </row>
    <row r="4" spans="2:18" ht="16.5" customHeight="1">
      <c r="B4" s="151"/>
      <c r="C4" s="161" t="s">
        <v>162</v>
      </c>
      <c r="D4" s="162">
        <v>9633</v>
      </c>
      <c r="E4" s="163">
        <v>41</v>
      </c>
      <c r="F4" s="163">
        <v>273</v>
      </c>
      <c r="G4" s="163">
        <v>54</v>
      </c>
      <c r="H4" s="163">
        <v>68</v>
      </c>
      <c r="I4" s="163">
        <v>101</v>
      </c>
      <c r="J4" s="163">
        <v>33</v>
      </c>
      <c r="K4" s="163">
        <v>868</v>
      </c>
      <c r="L4" s="163">
        <v>6987</v>
      </c>
      <c r="M4" s="163">
        <v>429</v>
      </c>
      <c r="N4" s="163">
        <v>445</v>
      </c>
      <c r="O4" s="163">
        <v>156</v>
      </c>
      <c r="P4" s="164">
        <v>178</v>
      </c>
      <c r="Q4" s="162">
        <v>14549</v>
      </c>
      <c r="R4" s="165">
        <f aca="true" t="shared" si="0" ref="R4:R27">IF(Q4=0,0,D4/Q4)</f>
        <v>0.6621073613306756</v>
      </c>
    </row>
    <row r="5" spans="2:18" ht="16.5" customHeight="1">
      <c r="B5" s="166" t="s">
        <v>175</v>
      </c>
      <c r="C5" s="167" t="s">
        <v>170</v>
      </c>
      <c r="D5" s="168">
        <v>58513</v>
      </c>
      <c r="E5" s="169">
        <v>2845</v>
      </c>
      <c r="F5" s="169">
        <v>3408</v>
      </c>
      <c r="G5" s="169">
        <v>5173</v>
      </c>
      <c r="H5" s="169">
        <v>8485</v>
      </c>
      <c r="I5" s="169">
        <v>4677</v>
      </c>
      <c r="J5" s="169">
        <v>4245</v>
      </c>
      <c r="K5" s="169">
        <v>4950</v>
      </c>
      <c r="L5" s="169">
        <v>3214</v>
      </c>
      <c r="M5" s="169">
        <v>3360</v>
      </c>
      <c r="N5" s="169">
        <v>6215</v>
      </c>
      <c r="O5" s="169">
        <v>7100</v>
      </c>
      <c r="P5" s="170">
        <v>4841</v>
      </c>
      <c r="Q5" s="168">
        <v>63380</v>
      </c>
      <c r="R5" s="171">
        <f t="shared" si="0"/>
        <v>0.9232092142631745</v>
      </c>
    </row>
    <row r="6" spans="2:19" ht="16.5" customHeight="1">
      <c r="B6" s="156"/>
      <c r="C6" s="172" t="s">
        <v>171</v>
      </c>
      <c r="D6" s="173">
        <v>68146</v>
      </c>
      <c r="E6" s="174">
        <v>2886</v>
      </c>
      <c r="F6" s="175">
        <v>3681</v>
      </c>
      <c r="G6" s="175">
        <v>5227</v>
      </c>
      <c r="H6" s="175">
        <v>8553</v>
      </c>
      <c r="I6" s="175">
        <v>4778</v>
      </c>
      <c r="J6" s="175">
        <v>4278</v>
      </c>
      <c r="K6" s="175">
        <v>5818</v>
      </c>
      <c r="L6" s="175">
        <v>10201</v>
      </c>
      <c r="M6" s="175">
        <v>3789</v>
      </c>
      <c r="N6" s="175">
        <v>6660</v>
      </c>
      <c r="O6" s="175">
        <v>7256</v>
      </c>
      <c r="P6" s="176">
        <v>5019</v>
      </c>
      <c r="Q6" s="173">
        <v>77929</v>
      </c>
      <c r="R6" s="177">
        <f t="shared" si="0"/>
        <v>0.8744626519010894</v>
      </c>
      <c r="S6" s="178"/>
    </row>
    <row r="7" spans="2:19" ht="16.5" customHeight="1">
      <c r="B7" s="151"/>
      <c r="C7" s="161" t="s">
        <v>162</v>
      </c>
      <c r="D7" s="162">
        <v>1479</v>
      </c>
      <c r="E7" s="179">
        <v>42</v>
      </c>
      <c r="F7" s="163">
        <v>54</v>
      </c>
      <c r="G7" s="163">
        <v>36</v>
      </c>
      <c r="H7" s="163">
        <v>25</v>
      </c>
      <c r="I7" s="163">
        <v>60</v>
      </c>
      <c r="J7" s="163">
        <v>47</v>
      </c>
      <c r="K7" s="163">
        <v>161</v>
      </c>
      <c r="L7" s="163">
        <v>88</v>
      </c>
      <c r="M7" s="163">
        <v>35</v>
      </c>
      <c r="N7" s="163">
        <v>298</v>
      </c>
      <c r="O7" s="163">
        <v>580</v>
      </c>
      <c r="P7" s="164">
        <v>53</v>
      </c>
      <c r="Q7" s="179">
        <v>2994</v>
      </c>
      <c r="R7" s="165">
        <f t="shared" si="0"/>
        <v>0.4939879759519038</v>
      </c>
      <c r="S7" s="178"/>
    </row>
    <row r="8" spans="2:19" ht="16.5" customHeight="1">
      <c r="B8" s="166" t="s">
        <v>172</v>
      </c>
      <c r="C8" s="167" t="s">
        <v>170</v>
      </c>
      <c r="D8" s="168">
        <v>6500</v>
      </c>
      <c r="E8" s="180">
        <v>484</v>
      </c>
      <c r="F8" s="169">
        <v>524</v>
      </c>
      <c r="G8" s="169">
        <v>555</v>
      </c>
      <c r="H8" s="169">
        <v>339</v>
      </c>
      <c r="I8" s="169">
        <v>658</v>
      </c>
      <c r="J8" s="169">
        <v>408</v>
      </c>
      <c r="K8" s="169">
        <v>441</v>
      </c>
      <c r="L8" s="169">
        <v>477</v>
      </c>
      <c r="M8" s="169">
        <v>360</v>
      </c>
      <c r="N8" s="169">
        <v>469</v>
      </c>
      <c r="O8" s="169">
        <v>1116</v>
      </c>
      <c r="P8" s="170">
        <v>669</v>
      </c>
      <c r="Q8" s="180">
        <v>9649</v>
      </c>
      <c r="R8" s="171">
        <f t="shared" si="0"/>
        <v>0.6736449372992019</v>
      </c>
      <c r="S8" s="178"/>
    </row>
    <row r="9" spans="2:19" ht="16.5" customHeight="1">
      <c r="B9" s="156"/>
      <c r="C9" s="172" t="s">
        <v>171</v>
      </c>
      <c r="D9" s="173">
        <v>7979</v>
      </c>
      <c r="E9" s="174">
        <v>526</v>
      </c>
      <c r="F9" s="175">
        <v>578</v>
      </c>
      <c r="G9" s="175">
        <v>591</v>
      </c>
      <c r="H9" s="175">
        <v>364</v>
      </c>
      <c r="I9" s="175">
        <v>718</v>
      </c>
      <c r="J9" s="175">
        <v>455</v>
      </c>
      <c r="K9" s="175">
        <v>602</v>
      </c>
      <c r="L9" s="175">
        <v>565</v>
      </c>
      <c r="M9" s="175">
        <v>395</v>
      </c>
      <c r="N9" s="175">
        <v>767</v>
      </c>
      <c r="O9" s="175">
        <v>1696</v>
      </c>
      <c r="P9" s="176">
        <v>722</v>
      </c>
      <c r="Q9" s="173">
        <v>12643</v>
      </c>
      <c r="R9" s="177">
        <f t="shared" si="0"/>
        <v>0.6311002135569089</v>
      </c>
      <c r="S9" s="178"/>
    </row>
    <row r="10" spans="2:19" ht="16.5" customHeight="1">
      <c r="B10" s="151"/>
      <c r="C10" s="161" t="s">
        <v>162</v>
      </c>
      <c r="D10" s="162">
        <v>12832</v>
      </c>
      <c r="E10" s="179">
        <v>55</v>
      </c>
      <c r="F10" s="163">
        <v>82</v>
      </c>
      <c r="G10" s="163">
        <v>453</v>
      </c>
      <c r="H10" s="163">
        <v>635</v>
      </c>
      <c r="I10" s="163">
        <v>1248</v>
      </c>
      <c r="J10" s="163">
        <v>195</v>
      </c>
      <c r="K10" s="163">
        <v>1528</v>
      </c>
      <c r="L10" s="163">
        <v>2100</v>
      </c>
      <c r="M10" s="163">
        <v>804</v>
      </c>
      <c r="N10" s="163">
        <v>1826</v>
      </c>
      <c r="O10" s="163">
        <v>3323</v>
      </c>
      <c r="P10" s="164">
        <v>583</v>
      </c>
      <c r="Q10" s="162">
        <v>25341</v>
      </c>
      <c r="R10" s="165">
        <f t="shared" si="0"/>
        <v>0.5063730713073675</v>
      </c>
      <c r="S10" s="178"/>
    </row>
    <row r="11" spans="2:19" ht="16.5" customHeight="1">
      <c r="B11" s="166" t="s">
        <v>173</v>
      </c>
      <c r="C11" s="167" t="s">
        <v>170</v>
      </c>
      <c r="D11" s="168">
        <v>53</v>
      </c>
      <c r="E11" s="180">
        <v>0</v>
      </c>
      <c r="F11" s="169">
        <v>0</v>
      </c>
      <c r="G11" s="169">
        <v>0</v>
      </c>
      <c r="H11" s="169">
        <v>0</v>
      </c>
      <c r="I11" s="169">
        <v>0</v>
      </c>
      <c r="J11" s="169">
        <v>0</v>
      </c>
      <c r="K11" s="169">
        <v>1</v>
      </c>
      <c r="L11" s="169">
        <v>1</v>
      </c>
      <c r="M11" s="169">
        <v>1</v>
      </c>
      <c r="N11" s="169">
        <v>11</v>
      </c>
      <c r="O11" s="169">
        <v>1</v>
      </c>
      <c r="P11" s="170">
        <v>38</v>
      </c>
      <c r="Q11" s="168">
        <v>124</v>
      </c>
      <c r="R11" s="171">
        <f t="shared" si="0"/>
        <v>0.4274193548387097</v>
      </c>
      <c r="S11" s="178"/>
    </row>
    <row r="12" spans="2:19" ht="16.5" customHeight="1">
      <c r="B12" s="156"/>
      <c r="C12" s="172" t="s">
        <v>171</v>
      </c>
      <c r="D12" s="173">
        <v>12885</v>
      </c>
      <c r="E12" s="174">
        <v>55</v>
      </c>
      <c r="F12" s="175">
        <v>82</v>
      </c>
      <c r="G12" s="175">
        <v>453</v>
      </c>
      <c r="H12" s="175">
        <v>635</v>
      </c>
      <c r="I12" s="175">
        <v>1248</v>
      </c>
      <c r="J12" s="175">
        <v>195</v>
      </c>
      <c r="K12" s="175">
        <v>1529</v>
      </c>
      <c r="L12" s="175">
        <v>2101</v>
      </c>
      <c r="M12" s="175">
        <v>805</v>
      </c>
      <c r="N12" s="175">
        <v>1837</v>
      </c>
      <c r="O12" s="175">
        <v>3324</v>
      </c>
      <c r="P12" s="176">
        <v>621</v>
      </c>
      <c r="Q12" s="173">
        <v>25465</v>
      </c>
      <c r="R12" s="177">
        <f t="shared" si="0"/>
        <v>0.5059886118201453</v>
      </c>
      <c r="S12" s="178"/>
    </row>
    <row r="13" spans="2:19" ht="16.5" customHeight="1">
      <c r="B13" s="151"/>
      <c r="C13" s="161" t="s">
        <v>162</v>
      </c>
      <c r="D13" s="162">
        <v>2753</v>
      </c>
      <c r="E13" s="179">
        <v>59</v>
      </c>
      <c r="F13" s="163">
        <v>90</v>
      </c>
      <c r="G13" s="163">
        <v>173</v>
      </c>
      <c r="H13" s="163">
        <v>266</v>
      </c>
      <c r="I13" s="163">
        <v>350</v>
      </c>
      <c r="J13" s="163">
        <v>226</v>
      </c>
      <c r="K13" s="163">
        <v>258</v>
      </c>
      <c r="L13" s="163">
        <v>483</v>
      </c>
      <c r="M13" s="163">
        <v>248</v>
      </c>
      <c r="N13" s="163">
        <v>266</v>
      </c>
      <c r="O13" s="163">
        <v>196</v>
      </c>
      <c r="P13" s="164">
        <v>138</v>
      </c>
      <c r="Q13" s="162">
        <v>9512</v>
      </c>
      <c r="R13" s="165">
        <f t="shared" si="0"/>
        <v>0.2894238856181665</v>
      </c>
      <c r="S13" s="178"/>
    </row>
    <row r="14" spans="2:19" ht="16.5" customHeight="1">
      <c r="B14" s="166" t="s">
        <v>149</v>
      </c>
      <c r="C14" s="167" t="s">
        <v>170</v>
      </c>
      <c r="D14" s="168">
        <v>1925</v>
      </c>
      <c r="E14" s="180">
        <v>172</v>
      </c>
      <c r="F14" s="169">
        <v>137</v>
      </c>
      <c r="G14" s="169">
        <v>66</v>
      </c>
      <c r="H14" s="169">
        <v>66</v>
      </c>
      <c r="I14" s="169">
        <v>77</v>
      </c>
      <c r="J14" s="169">
        <v>117</v>
      </c>
      <c r="K14" s="169">
        <v>100</v>
      </c>
      <c r="L14" s="169">
        <v>100</v>
      </c>
      <c r="M14" s="169">
        <v>290</v>
      </c>
      <c r="N14" s="169">
        <v>300</v>
      </c>
      <c r="O14" s="169">
        <v>200</v>
      </c>
      <c r="P14" s="170">
        <v>300</v>
      </c>
      <c r="Q14" s="168">
        <v>1724</v>
      </c>
      <c r="R14" s="171">
        <f t="shared" si="0"/>
        <v>1.1165893271461718</v>
      </c>
      <c r="S14" s="178"/>
    </row>
    <row r="15" spans="2:19" ht="16.5" customHeight="1">
      <c r="B15" s="156"/>
      <c r="C15" s="172" t="s">
        <v>171</v>
      </c>
      <c r="D15" s="173">
        <v>4678</v>
      </c>
      <c r="E15" s="174">
        <v>231</v>
      </c>
      <c r="F15" s="175">
        <v>227</v>
      </c>
      <c r="G15" s="175">
        <v>239</v>
      </c>
      <c r="H15" s="175">
        <v>332</v>
      </c>
      <c r="I15" s="175">
        <v>427</v>
      </c>
      <c r="J15" s="175">
        <v>343</v>
      </c>
      <c r="K15" s="175">
        <v>358</v>
      </c>
      <c r="L15" s="175">
        <v>583</v>
      </c>
      <c r="M15" s="175">
        <v>538</v>
      </c>
      <c r="N15" s="175">
        <v>566</v>
      </c>
      <c r="O15" s="175">
        <v>396</v>
      </c>
      <c r="P15" s="176">
        <v>438</v>
      </c>
      <c r="Q15" s="173">
        <v>11236</v>
      </c>
      <c r="R15" s="177">
        <f t="shared" si="0"/>
        <v>0.41634033463866144</v>
      </c>
      <c r="S15" s="178"/>
    </row>
    <row r="16" spans="2:19" ht="16.5" customHeight="1">
      <c r="B16" s="151"/>
      <c r="C16" s="161" t="s">
        <v>162</v>
      </c>
      <c r="D16" s="162">
        <v>13310</v>
      </c>
      <c r="E16" s="179">
        <v>847</v>
      </c>
      <c r="F16" s="163">
        <v>1015</v>
      </c>
      <c r="G16" s="163">
        <v>1008</v>
      </c>
      <c r="H16" s="163">
        <v>877</v>
      </c>
      <c r="I16" s="163">
        <v>1176</v>
      </c>
      <c r="J16" s="163">
        <v>1116</v>
      </c>
      <c r="K16" s="163">
        <v>1387</v>
      </c>
      <c r="L16" s="163">
        <v>1196</v>
      </c>
      <c r="M16" s="163">
        <v>807</v>
      </c>
      <c r="N16" s="163">
        <v>1482</v>
      </c>
      <c r="O16" s="163">
        <v>1500</v>
      </c>
      <c r="P16" s="164">
        <v>899</v>
      </c>
      <c r="Q16" s="162">
        <v>21631</v>
      </c>
      <c r="R16" s="165">
        <f t="shared" si="0"/>
        <v>0.6153206046877167</v>
      </c>
      <c r="S16" s="178"/>
    </row>
    <row r="17" spans="2:19" ht="16.5" customHeight="1">
      <c r="B17" s="166" t="s">
        <v>150</v>
      </c>
      <c r="C17" s="167" t="s">
        <v>170</v>
      </c>
      <c r="D17" s="168">
        <v>402</v>
      </c>
      <c r="E17" s="180">
        <v>48</v>
      </c>
      <c r="F17" s="169">
        <v>40</v>
      </c>
      <c r="G17" s="169">
        <v>29</v>
      </c>
      <c r="H17" s="169">
        <v>47</v>
      </c>
      <c r="I17" s="169">
        <v>60</v>
      </c>
      <c r="J17" s="169">
        <v>44</v>
      </c>
      <c r="K17" s="169">
        <v>23</v>
      </c>
      <c r="L17" s="169">
        <v>29</v>
      </c>
      <c r="M17" s="169">
        <v>21</v>
      </c>
      <c r="N17" s="169">
        <v>19</v>
      </c>
      <c r="O17" s="169">
        <v>24</v>
      </c>
      <c r="P17" s="170">
        <v>18</v>
      </c>
      <c r="Q17" s="168">
        <v>2411</v>
      </c>
      <c r="R17" s="171">
        <f t="shared" si="0"/>
        <v>0.16673579427623392</v>
      </c>
      <c r="S17" s="178"/>
    </row>
    <row r="18" spans="2:19" ht="16.5" customHeight="1">
      <c r="B18" s="156"/>
      <c r="C18" s="172" t="s">
        <v>171</v>
      </c>
      <c r="D18" s="173">
        <v>13712</v>
      </c>
      <c r="E18" s="174">
        <v>895</v>
      </c>
      <c r="F18" s="175">
        <v>1055</v>
      </c>
      <c r="G18" s="175">
        <v>1037</v>
      </c>
      <c r="H18" s="175">
        <v>924</v>
      </c>
      <c r="I18" s="175">
        <v>1236</v>
      </c>
      <c r="J18" s="175">
        <v>1160</v>
      </c>
      <c r="K18" s="175">
        <v>1410</v>
      </c>
      <c r="L18" s="175">
        <v>1225</v>
      </c>
      <c r="M18" s="175">
        <v>828</v>
      </c>
      <c r="N18" s="175">
        <v>1501</v>
      </c>
      <c r="O18" s="175">
        <v>1524</v>
      </c>
      <c r="P18" s="176">
        <v>917</v>
      </c>
      <c r="Q18" s="173">
        <v>24042</v>
      </c>
      <c r="R18" s="177">
        <f t="shared" si="0"/>
        <v>0.5703352466516929</v>
      </c>
      <c r="S18" s="178"/>
    </row>
    <row r="19" spans="2:19" ht="16.5" customHeight="1">
      <c r="B19" s="151"/>
      <c r="C19" s="161" t="s">
        <v>162</v>
      </c>
      <c r="D19" s="162">
        <v>7639</v>
      </c>
      <c r="E19" s="179">
        <v>2505</v>
      </c>
      <c r="F19" s="163">
        <v>2255</v>
      </c>
      <c r="G19" s="163">
        <v>1023</v>
      </c>
      <c r="H19" s="163">
        <v>130</v>
      </c>
      <c r="I19" s="163">
        <v>129</v>
      </c>
      <c r="J19" s="163">
        <v>62</v>
      </c>
      <c r="K19" s="163">
        <v>121</v>
      </c>
      <c r="L19" s="163">
        <v>171</v>
      </c>
      <c r="M19" s="163">
        <v>173</v>
      </c>
      <c r="N19" s="163">
        <v>158</v>
      </c>
      <c r="O19" s="163">
        <v>88</v>
      </c>
      <c r="P19" s="164">
        <v>824</v>
      </c>
      <c r="Q19" s="162">
        <v>8119</v>
      </c>
      <c r="R19" s="165">
        <f t="shared" si="0"/>
        <v>0.9408794186476167</v>
      </c>
      <c r="S19" s="178"/>
    </row>
    <row r="20" spans="2:19" ht="16.5" customHeight="1">
      <c r="B20" s="166" t="s">
        <v>151</v>
      </c>
      <c r="C20" s="167" t="s">
        <v>170</v>
      </c>
      <c r="D20" s="168">
        <v>9624</v>
      </c>
      <c r="E20" s="180">
        <v>764</v>
      </c>
      <c r="F20" s="169">
        <v>1318</v>
      </c>
      <c r="G20" s="169">
        <v>501</v>
      </c>
      <c r="H20" s="169">
        <v>302</v>
      </c>
      <c r="I20" s="169">
        <v>431</v>
      </c>
      <c r="J20" s="169">
        <v>769</v>
      </c>
      <c r="K20" s="169">
        <v>969</v>
      </c>
      <c r="L20" s="169">
        <v>810</v>
      </c>
      <c r="M20" s="169">
        <v>761</v>
      </c>
      <c r="N20" s="169">
        <v>1013</v>
      </c>
      <c r="O20" s="169">
        <v>1144</v>
      </c>
      <c r="P20" s="170">
        <v>842</v>
      </c>
      <c r="Q20" s="168">
        <v>15803</v>
      </c>
      <c r="R20" s="171">
        <f t="shared" si="0"/>
        <v>0.6089982914636461</v>
      </c>
      <c r="S20" s="178"/>
    </row>
    <row r="21" spans="2:19" ht="16.5" customHeight="1">
      <c r="B21" s="156"/>
      <c r="C21" s="172" t="s">
        <v>171</v>
      </c>
      <c r="D21" s="173">
        <v>17263</v>
      </c>
      <c r="E21" s="174">
        <v>3269</v>
      </c>
      <c r="F21" s="175">
        <v>3573</v>
      </c>
      <c r="G21" s="175">
        <v>1524</v>
      </c>
      <c r="H21" s="175">
        <v>432</v>
      </c>
      <c r="I21" s="175">
        <v>560</v>
      </c>
      <c r="J21" s="175">
        <v>831</v>
      </c>
      <c r="K21" s="175">
        <v>1090</v>
      </c>
      <c r="L21" s="175">
        <v>981</v>
      </c>
      <c r="M21" s="175">
        <v>934</v>
      </c>
      <c r="N21" s="175">
        <v>1171</v>
      </c>
      <c r="O21" s="175">
        <v>1232</v>
      </c>
      <c r="P21" s="176">
        <v>1666</v>
      </c>
      <c r="Q21" s="173">
        <v>23922</v>
      </c>
      <c r="R21" s="177">
        <f t="shared" si="0"/>
        <v>0.7216369868740072</v>
      </c>
      <c r="S21" s="178"/>
    </row>
    <row r="22" spans="2:19" ht="16.5" customHeight="1">
      <c r="B22" s="151"/>
      <c r="C22" s="161" t="s">
        <v>162</v>
      </c>
      <c r="D22" s="162">
        <v>480</v>
      </c>
      <c r="E22" s="179">
        <v>23</v>
      </c>
      <c r="F22" s="163">
        <v>26</v>
      </c>
      <c r="G22" s="163">
        <v>32</v>
      </c>
      <c r="H22" s="163">
        <v>17</v>
      </c>
      <c r="I22" s="163">
        <v>21</v>
      </c>
      <c r="J22" s="163">
        <v>40</v>
      </c>
      <c r="K22" s="163">
        <v>65</v>
      </c>
      <c r="L22" s="163">
        <v>108</v>
      </c>
      <c r="M22" s="163">
        <v>43</v>
      </c>
      <c r="N22" s="163">
        <v>47</v>
      </c>
      <c r="O22" s="163">
        <v>46</v>
      </c>
      <c r="P22" s="164">
        <v>12</v>
      </c>
      <c r="Q22" s="162">
        <v>961</v>
      </c>
      <c r="R22" s="165">
        <f t="shared" si="0"/>
        <v>0.4994797086368366</v>
      </c>
      <c r="S22" s="178"/>
    </row>
    <row r="23" spans="2:19" ht="16.5" customHeight="1">
      <c r="B23" s="166" t="s">
        <v>174</v>
      </c>
      <c r="C23" s="167" t="s">
        <v>170</v>
      </c>
      <c r="D23" s="168">
        <v>485</v>
      </c>
      <c r="E23" s="180">
        <v>11</v>
      </c>
      <c r="F23" s="169">
        <v>26</v>
      </c>
      <c r="G23" s="169">
        <v>19</v>
      </c>
      <c r="H23" s="169">
        <v>57</v>
      </c>
      <c r="I23" s="169">
        <v>29</v>
      </c>
      <c r="J23" s="169">
        <v>35</v>
      </c>
      <c r="K23" s="169">
        <v>86</v>
      </c>
      <c r="L23" s="169">
        <v>116</v>
      </c>
      <c r="M23" s="169">
        <v>28</v>
      </c>
      <c r="N23" s="169">
        <v>5</v>
      </c>
      <c r="O23" s="169">
        <v>30</v>
      </c>
      <c r="P23" s="170">
        <v>43</v>
      </c>
      <c r="Q23" s="168">
        <v>556</v>
      </c>
      <c r="R23" s="171">
        <f t="shared" si="0"/>
        <v>0.8723021582733813</v>
      </c>
      <c r="S23" s="178"/>
    </row>
    <row r="24" spans="2:19" ht="16.5" customHeight="1">
      <c r="B24" s="156"/>
      <c r="C24" s="172" t="s">
        <v>171</v>
      </c>
      <c r="D24" s="173">
        <v>965</v>
      </c>
      <c r="E24" s="174">
        <v>34</v>
      </c>
      <c r="F24" s="175">
        <v>52</v>
      </c>
      <c r="G24" s="175">
        <v>51</v>
      </c>
      <c r="H24" s="175">
        <v>74</v>
      </c>
      <c r="I24" s="175">
        <v>50</v>
      </c>
      <c r="J24" s="175">
        <v>75</v>
      </c>
      <c r="K24" s="175">
        <v>151</v>
      </c>
      <c r="L24" s="175">
        <v>224</v>
      </c>
      <c r="M24" s="175">
        <v>71</v>
      </c>
      <c r="N24" s="175">
        <v>52</v>
      </c>
      <c r="O24" s="175">
        <v>76</v>
      </c>
      <c r="P24" s="176">
        <v>55</v>
      </c>
      <c r="Q24" s="173">
        <v>1517</v>
      </c>
      <c r="R24" s="177">
        <f t="shared" si="0"/>
        <v>0.6361239288068556</v>
      </c>
      <c r="S24" s="178"/>
    </row>
    <row r="25" spans="2:19" ht="16.5" customHeight="1">
      <c r="B25" s="151"/>
      <c r="C25" s="161" t="s">
        <v>162</v>
      </c>
      <c r="D25" s="162">
        <v>48126</v>
      </c>
      <c r="E25" s="179">
        <v>3572</v>
      </c>
      <c r="F25" s="163">
        <v>3795</v>
      </c>
      <c r="G25" s="163">
        <v>2779</v>
      </c>
      <c r="H25" s="163">
        <v>2018</v>
      </c>
      <c r="I25" s="163">
        <v>3085</v>
      </c>
      <c r="J25" s="163">
        <v>1719</v>
      </c>
      <c r="K25" s="163">
        <v>4388</v>
      </c>
      <c r="L25" s="163">
        <v>11133</v>
      </c>
      <c r="M25" s="163">
        <v>2539</v>
      </c>
      <c r="N25" s="163">
        <v>4522</v>
      </c>
      <c r="O25" s="163">
        <v>5889</v>
      </c>
      <c r="P25" s="164">
        <v>2687</v>
      </c>
      <c r="Q25" s="162">
        <v>83107</v>
      </c>
      <c r="R25" s="165">
        <f t="shared" si="0"/>
        <v>0.5790847943013224</v>
      </c>
      <c r="S25" s="178"/>
    </row>
    <row r="26" spans="2:19" ht="16.5" customHeight="1">
      <c r="B26" s="166" t="s">
        <v>176</v>
      </c>
      <c r="C26" s="167" t="s">
        <v>170</v>
      </c>
      <c r="D26" s="168">
        <v>77502</v>
      </c>
      <c r="E26" s="180">
        <v>4324</v>
      </c>
      <c r="F26" s="169">
        <v>5453</v>
      </c>
      <c r="G26" s="169">
        <v>6343</v>
      </c>
      <c r="H26" s="169">
        <v>9296</v>
      </c>
      <c r="I26" s="169">
        <v>5932</v>
      </c>
      <c r="J26" s="169">
        <v>5618</v>
      </c>
      <c r="K26" s="169">
        <v>6570</v>
      </c>
      <c r="L26" s="169">
        <v>4747</v>
      </c>
      <c r="M26" s="169">
        <v>4821</v>
      </c>
      <c r="N26" s="169">
        <v>8032</v>
      </c>
      <c r="O26" s="169">
        <v>9615</v>
      </c>
      <c r="P26" s="170">
        <v>6751</v>
      </c>
      <c r="Q26" s="168">
        <v>93647</v>
      </c>
      <c r="R26" s="171">
        <f t="shared" si="0"/>
        <v>0.8275972535158628</v>
      </c>
      <c r="S26" s="178"/>
    </row>
    <row r="27" spans="2:19" ht="16.5" customHeight="1">
      <c r="B27" s="156"/>
      <c r="C27" s="172" t="s">
        <v>171</v>
      </c>
      <c r="D27" s="173">
        <v>125628</v>
      </c>
      <c r="E27" s="174">
        <v>7896</v>
      </c>
      <c r="F27" s="175">
        <v>9248</v>
      </c>
      <c r="G27" s="175">
        <v>9122</v>
      </c>
      <c r="H27" s="175">
        <v>11314</v>
      </c>
      <c r="I27" s="175">
        <v>9017</v>
      </c>
      <c r="J27" s="175">
        <v>7337</v>
      </c>
      <c r="K27" s="175">
        <v>10958</v>
      </c>
      <c r="L27" s="175">
        <v>15880</v>
      </c>
      <c r="M27" s="175">
        <v>7360</v>
      </c>
      <c r="N27" s="175">
        <v>12554</v>
      </c>
      <c r="O27" s="175">
        <v>15504</v>
      </c>
      <c r="P27" s="176">
        <v>9438</v>
      </c>
      <c r="Q27" s="173">
        <v>176754</v>
      </c>
      <c r="R27" s="177">
        <f t="shared" si="0"/>
        <v>0.710750534641366</v>
      </c>
      <c r="S27" s="178"/>
    </row>
    <row r="28" spans="2:18" ht="11.25">
      <c r="B28" s="147"/>
      <c r="C28" s="147"/>
      <c r="D28" s="147"/>
      <c r="E28" s="147"/>
      <c r="F28" s="147"/>
      <c r="G28" s="147"/>
      <c r="H28" s="147"/>
      <c r="I28" s="147"/>
      <c r="J28" s="147"/>
      <c r="K28" s="147"/>
      <c r="L28" s="147"/>
      <c r="M28" s="147"/>
      <c r="N28" s="147"/>
      <c r="O28" s="147"/>
      <c r="P28" s="147"/>
      <c r="Q28" s="147"/>
      <c r="R28" s="147"/>
    </row>
    <row r="29" spans="2:18" ht="11.25">
      <c r="B29" s="147"/>
      <c r="C29" s="147"/>
      <c r="D29" s="147"/>
      <c r="E29" s="147"/>
      <c r="F29" s="147"/>
      <c r="G29" s="147"/>
      <c r="H29" s="147"/>
      <c r="I29" s="147"/>
      <c r="J29" s="147"/>
      <c r="K29" s="147"/>
      <c r="L29" s="147"/>
      <c r="M29" s="147"/>
      <c r="N29" s="147"/>
      <c r="O29" s="147"/>
      <c r="P29" s="147"/>
      <c r="Q29" s="147"/>
      <c r="R29" s="147"/>
    </row>
  </sheetData>
  <sheetProtection/>
  <printOptions horizontalCentered="1"/>
  <pageMargins left="0.2" right="0.2362204724409449" top="0.7874015748031497" bottom="0.5905511811023623" header="0.7086614173228347" footer="0.5118110236220472"/>
  <pageSetup horizontalDpi="300" verticalDpi="300" orientation="landscape" paperSize="9" r:id="rId2"/>
  <headerFooter alignWithMargins="0">
    <oddHeader>&amp;L&amp;"ＭＳ Ｐ明朝,標準"&amp;12地域別・月別入込客数（外国人）</oddHeader>
  </headerFooter>
  <drawing r:id="rId1"/>
</worksheet>
</file>

<file path=xl/worksheets/sheet11.xml><?xml version="1.0" encoding="utf-8"?>
<worksheet xmlns="http://schemas.openxmlformats.org/spreadsheetml/2006/main" xmlns:r="http://schemas.openxmlformats.org/officeDocument/2006/relationships">
  <sheetPr>
    <tabColor indexed="50"/>
  </sheetPr>
  <dimension ref="A1:U119"/>
  <sheetViews>
    <sheetView view="pageBreakPreview" zoomScaleNormal="85" zoomScaleSheetLayoutView="100" workbookViewId="0" topLeftCell="A1">
      <pane xSplit="3" ySplit="5" topLeftCell="D9" activePane="bottomRight" state="frozen"/>
      <selection pane="topLeft" activeCell="E4" sqref="E4"/>
      <selection pane="topRight" activeCell="E4" sqref="E4"/>
      <selection pane="bottomLeft" activeCell="E4" sqref="E4"/>
      <selection pane="bottomRight" activeCell="A2" sqref="A2"/>
    </sheetView>
  </sheetViews>
  <sheetFormatPr defaultColWidth="9.00390625" defaultRowHeight="13.5"/>
  <cols>
    <col min="1" max="1" width="4.375" style="181" customWidth="1"/>
    <col min="2" max="2" width="8.625" style="181" customWidth="1"/>
    <col min="3" max="3" width="6.75390625" style="181" customWidth="1"/>
    <col min="4" max="4" width="10.50390625" style="183" bestFit="1" customWidth="1"/>
    <col min="5" max="16" width="8.625" style="181" customWidth="1"/>
    <col min="17" max="17" width="9.125" style="181" customWidth="1"/>
    <col min="18" max="18" width="7.50390625" style="181" customWidth="1"/>
    <col min="19" max="19" width="1.875" style="0" customWidth="1"/>
  </cols>
  <sheetData>
    <row r="1" ht="17.25">
      <c r="B1" s="182" t="s">
        <v>192</v>
      </c>
    </row>
    <row r="2" ht="16.5" customHeight="1">
      <c r="B2" s="182"/>
    </row>
    <row r="3" spans="2:17" ht="12.75" customHeight="1">
      <c r="B3" s="181" t="s">
        <v>193</v>
      </c>
      <c r="Q3" s="181" t="s">
        <v>161</v>
      </c>
    </row>
    <row r="4" spans="1:18" ht="12.75" customHeight="1">
      <c r="A4" s="183"/>
      <c r="B4" s="184"/>
      <c r="C4" s="184" t="s">
        <v>162</v>
      </c>
      <c r="D4" s="185"/>
      <c r="E4" s="186" t="s">
        <v>163</v>
      </c>
      <c r="F4" s="186"/>
      <c r="G4" s="186"/>
      <c r="H4" s="186"/>
      <c r="I4" s="186"/>
      <c r="J4" s="186"/>
      <c r="K4" s="186"/>
      <c r="L4" s="186"/>
      <c r="M4" s="187"/>
      <c r="N4" s="186"/>
      <c r="O4" s="186"/>
      <c r="P4" s="188"/>
      <c r="Q4" s="184"/>
      <c r="R4" s="184"/>
    </row>
    <row r="5" spans="1:18" ht="12.75" customHeight="1">
      <c r="A5" s="183"/>
      <c r="B5" s="189" t="s">
        <v>194</v>
      </c>
      <c r="C5" s="189" t="s">
        <v>165</v>
      </c>
      <c r="D5" s="190" t="s">
        <v>40</v>
      </c>
      <c r="E5" s="191" t="s">
        <v>116</v>
      </c>
      <c r="F5" s="191" t="s">
        <v>118</v>
      </c>
      <c r="G5" s="191" t="s">
        <v>119</v>
      </c>
      <c r="H5" s="191" t="s">
        <v>120</v>
      </c>
      <c r="I5" s="191" t="s">
        <v>121</v>
      </c>
      <c r="J5" s="191" t="s">
        <v>123</v>
      </c>
      <c r="K5" s="191" t="s">
        <v>125</v>
      </c>
      <c r="L5" s="191" t="s">
        <v>126</v>
      </c>
      <c r="M5" s="191" t="s">
        <v>127</v>
      </c>
      <c r="N5" s="191" t="s">
        <v>166</v>
      </c>
      <c r="O5" s="191" t="s">
        <v>167</v>
      </c>
      <c r="P5" s="192" t="s">
        <v>168</v>
      </c>
      <c r="Q5" s="189" t="s">
        <v>169</v>
      </c>
      <c r="R5" s="193" t="s">
        <v>37</v>
      </c>
    </row>
    <row r="6" spans="1:18" ht="12.75" customHeight="1">
      <c r="A6" s="183"/>
      <c r="B6" s="184"/>
      <c r="C6" s="194" t="s">
        <v>162</v>
      </c>
      <c r="D6" s="195">
        <v>9897300</v>
      </c>
      <c r="E6" s="196">
        <v>951000</v>
      </c>
      <c r="F6" s="196">
        <v>496000</v>
      </c>
      <c r="G6" s="196">
        <v>549600</v>
      </c>
      <c r="H6" s="196">
        <v>908300</v>
      </c>
      <c r="I6" s="196">
        <v>850200</v>
      </c>
      <c r="J6" s="196">
        <v>619600</v>
      </c>
      <c r="K6" s="196">
        <v>709000</v>
      </c>
      <c r="L6" s="196">
        <v>1539100</v>
      </c>
      <c r="M6" s="196">
        <v>668900</v>
      </c>
      <c r="N6" s="196">
        <v>1005300</v>
      </c>
      <c r="O6" s="196">
        <v>1084900</v>
      </c>
      <c r="P6" s="197">
        <v>515400</v>
      </c>
      <c r="Q6" s="198">
        <v>9102700</v>
      </c>
      <c r="R6" s="199">
        <f aca="true" t="shared" si="0" ref="R6:R11">IF(Q6=0,"-",D6/Q6)</f>
        <v>1.0872927812627022</v>
      </c>
    </row>
    <row r="7" spans="1:18" ht="12.75" customHeight="1">
      <c r="A7" s="183"/>
      <c r="B7" s="200" t="s">
        <v>177</v>
      </c>
      <c r="C7" s="201" t="s">
        <v>170</v>
      </c>
      <c r="D7" s="202">
        <v>1328800</v>
      </c>
      <c r="E7" s="196">
        <v>79400</v>
      </c>
      <c r="F7" s="196">
        <v>75000</v>
      </c>
      <c r="G7" s="196">
        <v>104900</v>
      </c>
      <c r="H7" s="196">
        <v>121900</v>
      </c>
      <c r="I7" s="196">
        <v>126600</v>
      </c>
      <c r="J7" s="196">
        <v>96700</v>
      </c>
      <c r="K7" s="196">
        <v>103100</v>
      </c>
      <c r="L7" s="196">
        <v>149800</v>
      </c>
      <c r="M7" s="196">
        <v>100500</v>
      </c>
      <c r="N7" s="196">
        <v>127400</v>
      </c>
      <c r="O7" s="196">
        <v>142000</v>
      </c>
      <c r="P7" s="197">
        <v>101500</v>
      </c>
      <c r="Q7" s="203">
        <v>1237800</v>
      </c>
      <c r="R7" s="204">
        <f t="shared" si="0"/>
        <v>1.073517531103571</v>
      </c>
    </row>
    <row r="8" spans="1:18" ht="12.75" customHeight="1">
      <c r="A8" s="183"/>
      <c r="B8" s="189"/>
      <c r="C8" s="205" t="s">
        <v>171</v>
      </c>
      <c r="D8" s="206">
        <v>11226100</v>
      </c>
      <c r="E8" s="207">
        <v>1030400</v>
      </c>
      <c r="F8" s="208">
        <v>571000</v>
      </c>
      <c r="G8" s="208">
        <v>654500</v>
      </c>
      <c r="H8" s="208">
        <v>1030200</v>
      </c>
      <c r="I8" s="208">
        <v>976800</v>
      </c>
      <c r="J8" s="208">
        <v>716300</v>
      </c>
      <c r="K8" s="208">
        <v>812100</v>
      </c>
      <c r="L8" s="208">
        <v>1688900</v>
      </c>
      <c r="M8" s="208">
        <v>769400</v>
      </c>
      <c r="N8" s="208">
        <v>1132700</v>
      </c>
      <c r="O8" s="208">
        <v>1226900</v>
      </c>
      <c r="P8" s="209">
        <v>616900</v>
      </c>
      <c r="Q8" s="206">
        <v>10340500</v>
      </c>
      <c r="R8" s="210">
        <f t="shared" si="0"/>
        <v>1.0856438276679077</v>
      </c>
    </row>
    <row r="9" spans="1:18" ht="12.75" customHeight="1">
      <c r="A9" s="183"/>
      <c r="B9" s="184"/>
      <c r="C9" s="211" t="s">
        <v>162</v>
      </c>
      <c r="D9" s="212">
        <v>9897300</v>
      </c>
      <c r="E9" s="213">
        <v>951000</v>
      </c>
      <c r="F9" s="213">
        <v>496000</v>
      </c>
      <c r="G9" s="213">
        <v>549600</v>
      </c>
      <c r="H9" s="213">
        <v>908300</v>
      </c>
      <c r="I9" s="213">
        <v>850200</v>
      </c>
      <c r="J9" s="213">
        <v>619600</v>
      </c>
      <c r="K9" s="213">
        <v>709000</v>
      </c>
      <c r="L9" s="213">
        <v>1539100</v>
      </c>
      <c r="M9" s="213">
        <v>668900</v>
      </c>
      <c r="N9" s="213">
        <v>1005300</v>
      </c>
      <c r="O9" s="213">
        <v>1084900</v>
      </c>
      <c r="P9" s="214">
        <v>515400</v>
      </c>
      <c r="Q9" s="215">
        <v>9102700</v>
      </c>
      <c r="R9" s="216">
        <f t="shared" si="0"/>
        <v>1.0872927812627022</v>
      </c>
    </row>
    <row r="10" spans="1:18" ht="12.75" customHeight="1">
      <c r="A10" s="183"/>
      <c r="B10" s="217" t="s">
        <v>131</v>
      </c>
      <c r="C10" s="218" t="s">
        <v>170</v>
      </c>
      <c r="D10" s="219">
        <v>1328800</v>
      </c>
      <c r="E10" s="220">
        <v>79400</v>
      </c>
      <c r="F10" s="221">
        <v>75000</v>
      </c>
      <c r="G10" s="221">
        <v>104900</v>
      </c>
      <c r="H10" s="221">
        <v>121900</v>
      </c>
      <c r="I10" s="221">
        <v>126600</v>
      </c>
      <c r="J10" s="221">
        <v>96700</v>
      </c>
      <c r="K10" s="221">
        <v>103100</v>
      </c>
      <c r="L10" s="221">
        <v>149800</v>
      </c>
      <c r="M10" s="221">
        <v>100500</v>
      </c>
      <c r="N10" s="221">
        <v>127400</v>
      </c>
      <c r="O10" s="221">
        <v>142000</v>
      </c>
      <c r="P10" s="222">
        <v>101500</v>
      </c>
      <c r="Q10" s="202">
        <v>1237800</v>
      </c>
      <c r="R10" s="223">
        <f t="shared" si="0"/>
        <v>1.073517531103571</v>
      </c>
    </row>
    <row r="11" spans="1:18" ht="12.75" customHeight="1">
      <c r="A11" s="183"/>
      <c r="B11" s="189"/>
      <c r="C11" s="224" t="s">
        <v>171</v>
      </c>
      <c r="D11" s="225">
        <v>11226100</v>
      </c>
      <c r="E11" s="208">
        <v>1030400</v>
      </c>
      <c r="F11" s="208">
        <v>571000</v>
      </c>
      <c r="G11" s="208">
        <v>654500</v>
      </c>
      <c r="H11" s="208">
        <v>1030200</v>
      </c>
      <c r="I11" s="208">
        <v>976800</v>
      </c>
      <c r="J11" s="208">
        <v>716300</v>
      </c>
      <c r="K11" s="208">
        <v>812100</v>
      </c>
      <c r="L11" s="208">
        <v>1688900</v>
      </c>
      <c r="M11" s="208">
        <v>769400</v>
      </c>
      <c r="N11" s="208">
        <v>1132700</v>
      </c>
      <c r="O11" s="208">
        <v>1226900</v>
      </c>
      <c r="P11" s="208">
        <v>616900</v>
      </c>
      <c r="Q11" s="226">
        <v>10340500</v>
      </c>
      <c r="R11" s="227">
        <f t="shared" si="0"/>
        <v>1.0856438276679077</v>
      </c>
    </row>
    <row r="12" spans="1:18" ht="12.75" customHeight="1">
      <c r="A12" s="183"/>
      <c r="B12" s="183" t="s">
        <v>178</v>
      </c>
      <c r="C12" s="228"/>
      <c r="D12" s="229"/>
      <c r="E12" s="229"/>
      <c r="F12" s="229"/>
      <c r="G12" s="229"/>
      <c r="H12" s="229"/>
      <c r="I12" s="229"/>
      <c r="J12" s="229"/>
      <c r="K12" s="229"/>
      <c r="L12" s="229"/>
      <c r="M12" s="229"/>
      <c r="N12" s="229"/>
      <c r="O12" s="229"/>
      <c r="P12" s="229"/>
      <c r="Q12" s="181" t="s">
        <v>161</v>
      </c>
      <c r="R12" s="230"/>
    </row>
    <row r="13" spans="1:18" ht="12.75" customHeight="1">
      <c r="A13" s="183"/>
      <c r="B13" s="184"/>
      <c r="C13" s="184" t="s">
        <v>162</v>
      </c>
      <c r="D13" s="185"/>
      <c r="E13" s="186" t="s">
        <v>163</v>
      </c>
      <c r="F13" s="186"/>
      <c r="G13" s="186"/>
      <c r="H13" s="186"/>
      <c r="I13" s="186"/>
      <c r="J13" s="186"/>
      <c r="K13" s="186"/>
      <c r="L13" s="186"/>
      <c r="M13" s="187"/>
      <c r="N13" s="186"/>
      <c r="O13" s="186"/>
      <c r="P13" s="188"/>
      <c r="Q13" s="184"/>
      <c r="R13" s="184"/>
    </row>
    <row r="14" spans="1:18" ht="12.75" customHeight="1">
      <c r="A14" s="183"/>
      <c r="B14" s="189" t="s">
        <v>194</v>
      </c>
      <c r="C14" s="189" t="s">
        <v>165</v>
      </c>
      <c r="D14" s="190" t="s">
        <v>40</v>
      </c>
      <c r="E14" s="231" t="s">
        <v>116</v>
      </c>
      <c r="F14" s="191" t="s">
        <v>118</v>
      </c>
      <c r="G14" s="191" t="s">
        <v>119</v>
      </c>
      <c r="H14" s="191" t="s">
        <v>120</v>
      </c>
      <c r="I14" s="191" t="s">
        <v>121</v>
      </c>
      <c r="J14" s="191" t="s">
        <v>123</v>
      </c>
      <c r="K14" s="191" t="s">
        <v>125</v>
      </c>
      <c r="L14" s="191" t="s">
        <v>126</v>
      </c>
      <c r="M14" s="191" t="s">
        <v>127</v>
      </c>
      <c r="N14" s="191" t="s">
        <v>166</v>
      </c>
      <c r="O14" s="191" t="s">
        <v>167</v>
      </c>
      <c r="P14" s="232" t="s">
        <v>168</v>
      </c>
      <c r="Q14" s="189" t="s">
        <v>169</v>
      </c>
      <c r="R14" s="233" t="s">
        <v>37</v>
      </c>
    </row>
    <row r="15" spans="1:18" ht="12.75" customHeight="1">
      <c r="A15" s="183"/>
      <c r="B15" s="184"/>
      <c r="C15" s="194" t="s">
        <v>162</v>
      </c>
      <c r="D15" s="195">
        <v>1593000</v>
      </c>
      <c r="E15" s="196">
        <v>64900</v>
      </c>
      <c r="F15" s="196">
        <v>77400</v>
      </c>
      <c r="G15" s="196">
        <v>107500</v>
      </c>
      <c r="H15" s="196">
        <v>124800</v>
      </c>
      <c r="I15" s="196">
        <v>154300</v>
      </c>
      <c r="J15" s="196">
        <v>110300</v>
      </c>
      <c r="K15" s="196">
        <v>195100</v>
      </c>
      <c r="L15" s="196">
        <v>246200</v>
      </c>
      <c r="M15" s="196">
        <v>158000</v>
      </c>
      <c r="N15" s="196">
        <v>159300</v>
      </c>
      <c r="O15" s="196">
        <v>128300</v>
      </c>
      <c r="P15" s="197">
        <v>66900</v>
      </c>
      <c r="Q15" s="203">
        <v>1719900</v>
      </c>
      <c r="R15" s="199">
        <f aca="true" t="shared" si="1" ref="R15:R29">IF(Q15=0,"-",D15/Q15)</f>
        <v>0.9262166405023547</v>
      </c>
    </row>
    <row r="16" spans="1:18" ht="12.75" customHeight="1">
      <c r="A16" s="183"/>
      <c r="B16" s="200" t="s">
        <v>179</v>
      </c>
      <c r="C16" s="201" t="s">
        <v>170</v>
      </c>
      <c r="D16" s="202">
        <v>152800</v>
      </c>
      <c r="E16" s="196">
        <v>9800</v>
      </c>
      <c r="F16" s="196">
        <v>10100</v>
      </c>
      <c r="G16" s="196">
        <v>12400</v>
      </c>
      <c r="H16" s="196">
        <v>11500</v>
      </c>
      <c r="I16" s="196">
        <v>12800</v>
      </c>
      <c r="J16" s="196">
        <v>10900</v>
      </c>
      <c r="K16" s="196">
        <v>11200</v>
      </c>
      <c r="L16" s="196">
        <v>15000</v>
      </c>
      <c r="M16" s="196">
        <v>11900</v>
      </c>
      <c r="N16" s="196">
        <v>15000</v>
      </c>
      <c r="O16" s="196">
        <v>17200</v>
      </c>
      <c r="P16" s="197">
        <v>15000</v>
      </c>
      <c r="Q16" s="203">
        <v>142300</v>
      </c>
      <c r="R16" s="204">
        <f t="shared" si="1"/>
        <v>1.0737877723120168</v>
      </c>
    </row>
    <row r="17" spans="1:18" ht="12.75" customHeight="1">
      <c r="A17" s="183"/>
      <c r="B17" s="189"/>
      <c r="C17" s="205" t="s">
        <v>171</v>
      </c>
      <c r="D17" s="206">
        <v>1745800</v>
      </c>
      <c r="E17" s="207">
        <v>74700</v>
      </c>
      <c r="F17" s="208">
        <v>87500</v>
      </c>
      <c r="G17" s="208">
        <v>119900</v>
      </c>
      <c r="H17" s="208">
        <v>136300</v>
      </c>
      <c r="I17" s="208">
        <v>167100</v>
      </c>
      <c r="J17" s="208">
        <v>121200</v>
      </c>
      <c r="K17" s="208">
        <v>206300</v>
      </c>
      <c r="L17" s="208">
        <v>261200</v>
      </c>
      <c r="M17" s="208">
        <v>169900</v>
      </c>
      <c r="N17" s="208">
        <v>174300</v>
      </c>
      <c r="O17" s="208">
        <v>145500</v>
      </c>
      <c r="P17" s="209">
        <v>81900</v>
      </c>
      <c r="Q17" s="206">
        <v>1862200</v>
      </c>
      <c r="R17" s="210">
        <f t="shared" si="1"/>
        <v>0.9374932875093975</v>
      </c>
    </row>
    <row r="18" spans="1:18" ht="12.75" customHeight="1">
      <c r="A18" s="183"/>
      <c r="B18" s="184"/>
      <c r="C18" s="194" t="s">
        <v>162</v>
      </c>
      <c r="D18" s="195">
        <v>983100</v>
      </c>
      <c r="E18" s="196">
        <v>54700</v>
      </c>
      <c r="F18" s="196">
        <v>56600</v>
      </c>
      <c r="G18" s="196">
        <v>58800</v>
      </c>
      <c r="H18" s="196">
        <v>56600</v>
      </c>
      <c r="I18" s="196">
        <v>79700</v>
      </c>
      <c r="J18" s="196">
        <v>144000</v>
      </c>
      <c r="K18" s="196">
        <v>120600</v>
      </c>
      <c r="L18" s="196">
        <v>115800</v>
      </c>
      <c r="M18" s="196">
        <v>81100</v>
      </c>
      <c r="N18" s="196">
        <v>79300</v>
      </c>
      <c r="O18" s="196">
        <v>65900</v>
      </c>
      <c r="P18" s="197">
        <v>70000</v>
      </c>
      <c r="Q18" s="203">
        <v>1039200</v>
      </c>
      <c r="R18" s="234">
        <f t="shared" si="1"/>
        <v>0.9460161662817552</v>
      </c>
    </row>
    <row r="19" spans="1:18" ht="12.75" customHeight="1">
      <c r="A19" s="183"/>
      <c r="B19" s="200" t="s">
        <v>180</v>
      </c>
      <c r="C19" s="201" t="s">
        <v>170</v>
      </c>
      <c r="D19" s="202">
        <v>109300</v>
      </c>
      <c r="E19" s="196">
        <v>5600</v>
      </c>
      <c r="F19" s="196">
        <v>3400</v>
      </c>
      <c r="G19" s="196">
        <v>8900</v>
      </c>
      <c r="H19" s="196">
        <v>9900</v>
      </c>
      <c r="I19" s="196">
        <v>12700</v>
      </c>
      <c r="J19" s="196">
        <v>6200</v>
      </c>
      <c r="K19" s="196">
        <v>9100</v>
      </c>
      <c r="L19" s="196">
        <v>19800</v>
      </c>
      <c r="M19" s="196">
        <v>9000</v>
      </c>
      <c r="N19" s="196">
        <v>7500</v>
      </c>
      <c r="O19" s="196">
        <v>11200</v>
      </c>
      <c r="P19" s="197">
        <v>6000</v>
      </c>
      <c r="Q19" s="203">
        <v>101800</v>
      </c>
      <c r="R19" s="204">
        <f t="shared" si="1"/>
        <v>1.0736738703339883</v>
      </c>
    </row>
    <row r="20" spans="1:18" ht="12.75" customHeight="1">
      <c r="A20" s="183"/>
      <c r="B20" s="189"/>
      <c r="C20" s="205" t="s">
        <v>171</v>
      </c>
      <c r="D20" s="206">
        <v>1092400</v>
      </c>
      <c r="E20" s="207">
        <v>60300</v>
      </c>
      <c r="F20" s="208">
        <v>60000</v>
      </c>
      <c r="G20" s="208">
        <v>67700</v>
      </c>
      <c r="H20" s="208">
        <v>66500</v>
      </c>
      <c r="I20" s="208">
        <v>92400</v>
      </c>
      <c r="J20" s="208">
        <v>150200</v>
      </c>
      <c r="K20" s="208">
        <v>129700</v>
      </c>
      <c r="L20" s="208">
        <v>135600</v>
      </c>
      <c r="M20" s="208">
        <v>90100</v>
      </c>
      <c r="N20" s="208">
        <v>86800</v>
      </c>
      <c r="O20" s="208">
        <v>77100</v>
      </c>
      <c r="P20" s="209">
        <v>76000</v>
      </c>
      <c r="Q20" s="206">
        <v>1141000</v>
      </c>
      <c r="R20" s="210">
        <f t="shared" si="1"/>
        <v>0.9574057843996494</v>
      </c>
    </row>
    <row r="21" spans="1:18" ht="12.75" customHeight="1">
      <c r="A21" s="183"/>
      <c r="B21" s="184"/>
      <c r="C21" s="194" t="s">
        <v>162</v>
      </c>
      <c r="D21" s="195">
        <v>363200</v>
      </c>
      <c r="E21" s="196">
        <v>20800</v>
      </c>
      <c r="F21" s="196">
        <v>20500</v>
      </c>
      <c r="G21" s="196">
        <v>24600</v>
      </c>
      <c r="H21" s="196">
        <v>30400</v>
      </c>
      <c r="I21" s="196">
        <v>33800</v>
      </c>
      <c r="J21" s="196">
        <v>27500</v>
      </c>
      <c r="K21" s="196">
        <v>27700</v>
      </c>
      <c r="L21" s="196">
        <v>31200</v>
      </c>
      <c r="M21" s="196">
        <v>33400</v>
      </c>
      <c r="N21" s="196">
        <v>42100</v>
      </c>
      <c r="O21" s="196">
        <v>36800</v>
      </c>
      <c r="P21" s="197">
        <v>34400</v>
      </c>
      <c r="Q21" s="203">
        <v>397700</v>
      </c>
      <c r="R21" s="234">
        <f t="shared" si="1"/>
        <v>0.9132511943676138</v>
      </c>
    </row>
    <row r="22" spans="1:18" ht="12.75" customHeight="1">
      <c r="A22" s="183"/>
      <c r="B22" s="200" t="s">
        <v>195</v>
      </c>
      <c r="C22" s="201" t="s">
        <v>170</v>
      </c>
      <c r="D22" s="202">
        <v>10200</v>
      </c>
      <c r="E22" s="196">
        <v>0</v>
      </c>
      <c r="F22" s="196">
        <v>100</v>
      </c>
      <c r="G22" s="196">
        <v>600</v>
      </c>
      <c r="H22" s="196">
        <v>600</v>
      </c>
      <c r="I22" s="196">
        <v>800</v>
      </c>
      <c r="J22" s="196">
        <v>1200</v>
      </c>
      <c r="K22" s="196">
        <v>1700</v>
      </c>
      <c r="L22" s="196">
        <v>2500</v>
      </c>
      <c r="M22" s="196">
        <v>800</v>
      </c>
      <c r="N22" s="196">
        <v>900</v>
      </c>
      <c r="O22" s="196">
        <v>700</v>
      </c>
      <c r="P22" s="197">
        <v>300</v>
      </c>
      <c r="Q22" s="203">
        <v>11600</v>
      </c>
      <c r="R22" s="204">
        <f t="shared" si="1"/>
        <v>0.8793103448275862</v>
      </c>
    </row>
    <row r="23" spans="1:18" ht="12.75" customHeight="1">
      <c r="A23" s="183"/>
      <c r="B23" s="189"/>
      <c r="C23" s="205" t="s">
        <v>171</v>
      </c>
      <c r="D23" s="206">
        <v>373400</v>
      </c>
      <c r="E23" s="207">
        <v>20800</v>
      </c>
      <c r="F23" s="208">
        <v>20600</v>
      </c>
      <c r="G23" s="208">
        <v>25200</v>
      </c>
      <c r="H23" s="208">
        <v>31000</v>
      </c>
      <c r="I23" s="208">
        <v>34600</v>
      </c>
      <c r="J23" s="208">
        <v>28700</v>
      </c>
      <c r="K23" s="208">
        <v>29400</v>
      </c>
      <c r="L23" s="208">
        <v>33700</v>
      </c>
      <c r="M23" s="208">
        <v>34200</v>
      </c>
      <c r="N23" s="208">
        <v>43000</v>
      </c>
      <c r="O23" s="208">
        <v>37500</v>
      </c>
      <c r="P23" s="209">
        <v>34700</v>
      </c>
      <c r="Q23" s="206">
        <v>409300</v>
      </c>
      <c r="R23" s="210">
        <f t="shared" si="1"/>
        <v>0.9122892743708771</v>
      </c>
    </row>
    <row r="24" spans="1:18" ht="12.75" customHeight="1">
      <c r="A24" s="183"/>
      <c r="B24" s="184"/>
      <c r="C24" s="194" t="s">
        <v>162</v>
      </c>
      <c r="D24" s="195">
        <v>1333900</v>
      </c>
      <c r="E24" s="196">
        <v>75400</v>
      </c>
      <c r="F24" s="196">
        <v>49500</v>
      </c>
      <c r="G24" s="196">
        <v>82900</v>
      </c>
      <c r="H24" s="196">
        <v>154700</v>
      </c>
      <c r="I24" s="196">
        <v>183000</v>
      </c>
      <c r="J24" s="196">
        <v>102200</v>
      </c>
      <c r="K24" s="196">
        <v>92600</v>
      </c>
      <c r="L24" s="196">
        <v>102200</v>
      </c>
      <c r="M24" s="196">
        <v>95300</v>
      </c>
      <c r="N24" s="196">
        <v>168700</v>
      </c>
      <c r="O24" s="196">
        <v>167600</v>
      </c>
      <c r="P24" s="197">
        <v>59800</v>
      </c>
      <c r="Q24" s="203">
        <v>1310300</v>
      </c>
      <c r="R24" s="234">
        <f t="shared" si="1"/>
        <v>1.0180111424864535</v>
      </c>
    </row>
    <row r="25" spans="1:18" ht="12.75" customHeight="1">
      <c r="A25" s="183"/>
      <c r="B25" s="200" t="s">
        <v>196</v>
      </c>
      <c r="C25" s="201" t="s">
        <v>170</v>
      </c>
      <c r="D25" s="202">
        <v>15300</v>
      </c>
      <c r="E25" s="196">
        <v>100</v>
      </c>
      <c r="F25" s="196">
        <v>100</v>
      </c>
      <c r="G25" s="196">
        <v>500</v>
      </c>
      <c r="H25" s="196">
        <v>1000</v>
      </c>
      <c r="I25" s="196">
        <v>1700</v>
      </c>
      <c r="J25" s="196">
        <v>700</v>
      </c>
      <c r="K25" s="196">
        <v>2300</v>
      </c>
      <c r="L25" s="196">
        <v>4600</v>
      </c>
      <c r="M25" s="196">
        <v>1900</v>
      </c>
      <c r="N25" s="196">
        <v>1500</v>
      </c>
      <c r="O25" s="196">
        <v>500</v>
      </c>
      <c r="P25" s="197">
        <v>400</v>
      </c>
      <c r="Q25" s="203">
        <v>14000</v>
      </c>
      <c r="R25" s="204">
        <f t="shared" si="1"/>
        <v>1.0928571428571427</v>
      </c>
    </row>
    <row r="26" spans="1:18" ht="12.75" customHeight="1">
      <c r="A26" s="183"/>
      <c r="B26" s="189"/>
      <c r="C26" s="205" t="s">
        <v>171</v>
      </c>
      <c r="D26" s="206">
        <v>1349200</v>
      </c>
      <c r="E26" s="207">
        <v>75500</v>
      </c>
      <c r="F26" s="208">
        <v>49600</v>
      </c>
      <c r="G26" s="208">
        <v>83400</v>
      </c>
      <c r="H26" s="208">
        <v>155700</v>
      </c>
      <c r="I26" s="208">
        <v>184700</v>
      </c>
      <c r="J26" s="208">
        <v>102900</v>
      </c>
      <c r="K26" s="208">
        <v>94900</v>
      </c>
      <c r="L26" s="208">
        <v>106800</v>
      </c>
      <c r="M26" s="208">
        <v>97200</v>
      </c>
      <c r="N26" s="208">
        <v>170200</v>
      </c>
      <c r="O26" s="208">
        <v>168100</v>
      </c>
      <c r="P26" s="209">
        <v>60200</v>
      </c>
      <c r="Q26" s="206">
        <v>1324300</v>
      </c>
      <c r="R26" s="210">
        <f t="shared" si="1"/>
        <v>1.0188023861662765</v>
      </c>
    </row>
    <row r="27" spans="1:18" ht="12.75" customHeight="1">
      <c r="A27" s="183"/>
      <c r="B27" s="184"/>
      <c r="C27" s="211" t="s">
        <v>162</v>
      </c>
      <c r="D27" s="195">
        <v>4273200</v>
      </c>
      <c r="E27" s="235">
        <v>215800</v>
      </c>
      <c r="F27" s="236">
        <v>204000</v>
      </c>
      <c r="G27" s="236">
        <v>273800</v>
      </c>
      <c r="H27" s="236">
        <v>366500</v>
      </c>
      <c r="I27" s="236">
        <v>450800</v>
      </c>
      <c r="J27" s="236">
        <v>384000</v>
      </c>
      <c r="K27" s="236">
        <v>436000</v>
      </c>
      <c r="L27" s="236">
        <v>495400</v>
      </c>
      <c r="M27" s="236">
        <v>367800</v>
      </c>
      <c r="N27" s="236">
        <v>449400</v>
      </c>
      <c r="O27" s="236">
        <v>398600</v>
      </c>
      <c r="P27" s="237">
        <v>231100</v>
      </c>
      <c r="Q27" s="195">
        <v>4467100</v>
      </c>
      <c r="R27" s="199">
        <f t="shared" si="1"/>
        <v>0.9565937632916209</v>
      </c>
    </row>
    <row r="28" spans="1:18" ht="13.5">
      <c r="A28" s="183"/>
      <c r="B28" s="200" t="s">
        <v>131</v>
      </c>
      <c r="C28" s="218" t="s">
        <v>170</v>
      </c>
      <c r="D28" s="202">
        <v>287600</v>
      </c>
      <c r="E28" s="220">
        <v>15500</v>
      </c>
      <c r="F28" s="221">
        <v>13700</v>
      </c>
      <c r="G28" s="221">
        <v>22400</v>
      </c>
      <c r="H28" s="221">
        <v>23000</v>
      </c>
      <c r="I28" s="221">
        <v>28000</v>
      </c>
      <c r="J28" s="221">
        <v>19000</v>
      </c>
      <c r="K28" s="221">
        <v>24300</v>
      </c>
      <c r="L28" s="221">
        <v>41900</v>
      </c>
      <c r="M28" s="221">
        <v>23600</v>
      </c>
      <c r="N28" s="221">
        <v>24900</v>
      </c>
      <c r="O28" s="221">
        <v>29600</v>
      </c>
      <c r="P28" s="222">
        <v>21700</v>
      </c>
      <c r="Q28" s="202">
        <v>269700</v>
      </c>
      <c r="R28" s="204">
        <f t="shared" si="1"/>
        <v>1.0663700407860586</v>
      </c>
    </row>
    <row r="29" spans="1:18" ht="13.5">
      <c r="A29" s="183"/>
      <c r="B29" s="189"/>
      <c r="C29" s="224" t="s">
        <v>171</v>
      </c>
      <c r="D29" s="206">
        <v>4560800</v>
      </c>
      <c r="E29" s="238">
        <v>231300</v>
      </c>
      <c r="F29" s="239">
        <v>217700</v>
      </c>
      <c r="G29" s="239">
        <v>296200</v>
      </c>
      <c r="H29" s="239">
        <v>389500</v>
      </c>
      <c r="I29" s="239">
        <v>478800</v>
      </c>
      <c r="J29" s="239">
        <v>403000</v>
      </c>
      <c r="K29" s="239">
        <v>460300</v>
      </c>
      <c r="L29" s="239">
        <v>537300</v>
      </c>
      <c r="M29" s="239">
        <v>391400</v>
      </c>
      <c r="N29" s="239">
        <v>474300</v>
      </c>
      <c r="O29" s="239">
        <v>428200</v>
      </c>
      <c r="P29" s="240">
        <v>252800</v>
      </c>
      <c r="Q29" s="206">
        <v>4736800</v>
      </c>
      <c r="R29" s="210">
        <f t="shared" si="1"/>
        <v>0.9628441141699038</v>
      </c>
    </row>
    <row r="30" spans="1:18" ht="13.5">
      <c r="A30" s="183"/>
      <c r="B30" s="241" t="s">
        <v>181</v>
      </c>
      <c r="C30" s="241"/>
      <c r="D30" s="242"/>
      <c r="E30" s="242"/>
      <c r="F30" s="242"/>
      <c r="G30" s="242"/>
      <c r="H30" s="242"/>
      <c r="I30" s="242"/>
      <c r="J30" s="242"/>
      <c r="K30" s="242"/>
      <c r="L30" s="242"/>
      <c r="M30" s="242"/>
      <c r="N30" s="242"/>
      <c r="O30" s="242"/>
      <c r="P30" s="242"/>
      <c r="Q30" s="242" t="s">
        <v>161</v>
      </c>
      <c r="R30" s="243"/>
    </row>
    <row r="31" spans="1:18" ht="13.5">
      <c r="A31" s="183"/>
      <c r="B31" s="184"/>
      <c r="C31" s="184" t="s">
        <v>162</v>
      </c>
      <c r="D31" s="185"/>
      <c r="E31" s="186" t="s">
        <v>163</v>
      </c>
      <c r="F31" s="186"/>
      <c r="G31" s="186"/>
      <c r="H31" s="186"/>
      <c r="I31" s="186"/>
      <c r="J31" s="186"/>
      <c r="K31" s="186"/>
      <c r="L31" s="186"/>
      <c r="M31" s="187"/>
      <c r="N31" s="186"/>
      <c r="O31" s="186"/>
      <c r="P31" s="188"/>
      <c r="Q31" s="184"/>
      <c r="R31" s="184"/>
    </row>
    <row r="32" spans="1:18" ht="13.5">
      <c r="A32" s="241"/>
      <c r="B32" s="189" t="s">
        <v>194</v>
      </c>
      <c r="C32" s="189" t="s">
        <v>165</v>
      </c>
      <c r="D32" s="190" t="s">
        <v>40</v>
      </c>
      <c r="E32" s="191" t="s">
        <v>116</v>
      </c>
      <c r="F32" s="191" t="s">
        <v>118</v>
      </c>
      <c r="G32" s="191" t="s">
        <v>119</v>
      </c>
      <c r="H32" s="191" t="s">
        <v>120</v>
      </c>
      <c r="I32" s="191" t="s">
        <v>121</v>
      </c>
      <c r="J32" s="191" t="s">
        <v>123</v>
      </c>
      <c r="K32" s="191" t="s">
        <v>125</v>
      </c>
      <c r="L32" s="191" t="s">
        <v>126</v>
      </c>
      <c r="M32" s="191" t="s">
        <v>127</v>
      </c>
      <c r="N32" s="191" t="s">
        <v>166</v>
      </c>
      <c r="O32" s="191" t="s">
        <v>167</v>
      </c>
      <c r="P32" s="192" t="s">
        <v>168</v>
      </c>
      <c r="Q32" s="189" t="s">
        <v>169</v>
      </c>
      <c r="R32" s="189" t="s">
        <v>37</v>
      </c>
    </row>
    <row r="33" spans="1:18" ht="13.5">
      <c r="A33" s="183"/>
      <c r="B33" s="184"/>
      <c r="C33" s="194" t="s">
        <v>162</v>
      </c>
      <c r="D33" s="195">
        <v>2650500</v>
      </c>
      <c r="E33" s="196">
        <v>134400</v>
      </c>
      <c r="F33" s="196">
        <v>146200</v>
      </c>
      <c r="G33" s="196">
        <v>157100</v>
      </c>
      <c r="H33" s="196">
        <v>250400</v>
      </c>
      <c r="I33" s="196">
        <v>337500</v>
      </c>
      <c r="J33" s="196">
        <v>189400</v>
      </c>
      <c r="K33" s="196">
        <v>244500</v>
      </c>
      <c r="L33" s="196">
        <v>240900</v>
      </c>
      <c r="M33" s="196">
        <v>197400</v>
      </c>
      <c r="N33" s="196">
        <v>334200</v>
      </c>
      <c r="O33" s="196">
        <v>260500</v>
      </c>
      <c r="P33" s="197">
        <v>158000</v>
      </c>
      <c r="Q33" s="198">
        <v>2736500</v>
      </c>
      <c r="R33" s="234">
        <f aca="true" t="shared" si="2" ref="R33:R41">IF(Q33=0,"-",D33/Q33)</f>
        <v>0.9685729947012607</v>
      </c>
    </row>
    <row r="34" spans="1:18" ht="13.5">
      <c r="A34" s="183"/>
      <c r="B34" s="200" t="s">
        <v>197</v>
      </c>
      <c r="C34" s="201" t="s">
        <v>170</v>
      </c>
      <c r="D34" s="202">
        <v>106100</v>
      </c>
      <c r="E34" s="196">
        <v>5400</v>
      </c>
      <c r="F34" s="196">
        <v>5600</v>
      </c>
      <c r="G34" s="196">
        <v>9200</v>
      </c>
      <c r="H34" s="196">
        <v>7700</v>
      </c>
      <c r="I34" s="196">
        <v>9600</v>
      </c>
      <c r="J34" s="196">
        <v>7100</v>
      </c>
      <c r="K34" s="196">
        <v>9500</v>
      </c>
      <c r="L34" s="196">
        <v>15000</v>
      </c>
      <c r="M34" s="196">
        <v>8600</v>
      </c>
      <c r="N34" s="196">
        <v>10400</v>
      </c>
      <c r="O34" s="196">
        <v>9500</v>
      </c>
      <c r="P34" s="197">
        <v>8500</v>
      </c>
      <c r="Q34" s="203">
        <v>119600</v>
      </c>
      <c r="R34" s="204">
        <f t="shared" si="2"/>
        <v>0.887123745819398</v>
      </c>
    </row>
    <row r="35" spans="1:18" ht="13.5">
      <c r="A35" s="183"/>
      <c r="B35" s="189"/>
      <c r="C35" s="205" t="s">
        <v>171</v>
      </c>
      <c r="D35" s="206">
        <v>2756600</v>
      </c>
      <c r="E35" s="207">
        <v>139800</v>
      </c>
      <c r="F35" s="208">
        <v>151800</v>
      </c>
      <c r="G35" s="208">
        <v>166300</v>
      </c>
      <c r="H35" s="208">
        <v>258100</v>
      </c>
      <c r="I35" s="208">
        <v>347100</v>
      </c>
      <c r="J35" s="208">
        <v>196500</v>
      </c>
      <c r="K35" s="208">
        <v>254000</v>
      </c>
      <c r="L35" s="208">
        <v>255900</v>
      </c>
      <c r="M35" s="208">
        <v>206000</v>
      </c>
      <c r="N35" s="208">
        <v>344600</v>
      </c>
      <c r="O35" s="208">
        <v>270000</v>
      </c>
      <c r="P35" s="209">
        <v>166500</v>
      </c>
      <c r="Q35" s="206">
        <v>2856100</v>
      </c>
      <c r="R35" s="210">
        <f t="shared" si="2"/>
        <v>0.9651622842337453</v>
      </c>
    </row>
    <row r="36" spans="1:18" ht="13.5">
      <c r="A36" s="183"/>
      <c r="B36" s="184"/>
      <c r="C36" s="194" t="s">
        <v>162</v>
      </c>
      <c r="D36" s="195">
        <v>346600</v>
      </c>
      <c r="E36" s="196">
        <v>15000</v>
      </c>
      <c r="F36" s="196">
        <v>17100</v>
      </c>
      <c r="G36" s="196">
        <v>23000</v>
      </c>
      <c r="H36" s="196">
        <v>24200</v>
      </c>
      <c r="I36" s="196">
        <v>27600</v>
      </c>
      <c r="J36" s="196">
        <v>25200</v>
      </c>
      <c r="K36" s="196">
        <v>28200</v>
      </c>
      <c r="L36" s="196">
        <v>49700</v>
      </c>
      <c r="M36" s="196">
        <v>24700</v>
      </c>
      <c r="N36" s="196">
        <v>32900</v>
      </c>
      <c r="O36" s="196">
        <v>52400</v>
      </c>
      <c r="P36" s="197">
        <v>26600</v>
      </c>
      <c r="Q36" s="203">
        <v>348500</v>
      </c>
      <c r="R36" s="234">
        <f t="shared" si="2"/>
        <v>0.9945480631276901</v>
      </c>
    </row>
    <row r="37" spans="1:18" ht="13.5">
      <c r="A37" s="183"/>
      <c r="B37" s="200" t="s">
        <v>198</v>
      </c>
      <c r="C37" s="201" t="s">
        <v>170</v>
      </c>
      <c r="D37" s="202">
        <v>0</v>
      </c>
      <c r="E37" s="196">
        <v>0</v>
      </c>
      <c r="F37" s="196">
        <v>0</v>
      </c>
      <c r="G37" s="196">
        <v>0</v>
      </c>
      <c r="H37" s="196">
        <v>0</v>
      </c>
      <c r="I37" s="196">
        <v>0</v>
      </c>
      <c r="J37" s="196">
        <v>0</v>
      </c>
      <c r="K37" s="196">
        <v>0</v>
      </c>
      <c r="L37" s="196">
        <v>0</v>
      </c>
      <c r="M37" s="196">
        <v>0</v>
      </c>
      <c r="N37" s="196">
        <v>0</v>
      </c>
      <c r="O37" s="196">
        <v>0</v>
      </c>
      <c r="P37" s="197">
        <v>0</v>
      </c>
      <c r="Q37" s="203">
        <v>0</v>
      </c>
      <c r="R37" s="204" t="str">
        <f t="shared" si="2"/>
        <v>-</v>
      </c>
    </row>
    <row r="38" spans="1:18" ht="13.5">
      <c r="A38" s="183"/>
      <c r="B38" s="189"/>
      <c r="C38" s="205" t="s">
        <v>171</v>
      </c>
      <c r="D38" s="206">
        <v>346600</v>
      </c>
      <c r="E38" s="207">
        <v>15000</v>
      </c>
      <c r="F38" s="208">
        <v>17100</v>
      </c>
      <c r="G38" s="208">
        <v>23000</v>
      </c>
      <c r="H38" s="208">
        <v>24200</v>
      </c>
      <c r="I38" s="208">
        <v>27600</v>
      </c>
      <c r="J38" s="208">
        <v>25200</v>
      </c>
      <c r="K38" s="208">
        <v>28200</v>
      </c>
      <c r="L38" s="208">
        <v>49700</v>
      </c>
      <c r="M38" s="208">
        <v>24700</v>
      </c>
      <c r="N38" s="208">
        <v>32900</v>
      </c>
      <c r="O38" s="208">
        <v>52400</v>
      </c>
      <c r="P38" s="209">
        <v>26600</v>
      </c>
      <c r="Q38" s="206">
        <v>348500</v>
      </c>
      <c r="R38" s="210">
        <f t="shared" si="2"/>
        <v>0.9945480631276901</v>
      </c>
    </row>
    <row r="39" spans="1:18" ht="13.5">
      <c r="A39" s="183"/>
      <c r="B39" s="184"/>
      <c r="C39" s="211" t="s">
        <v>162</v>
      </c>
      <c r="D39" s="195">
        <v>2997100</v>
      </c>
      <c r="E39" s="235">
        <v>149400</v>
      </c>
      <c r="F39" s="236">
        <v>163300</v>
      </c>
      <c r="G39" s="236">
        <v>180100</v>
      </c>
      <c r="H39" s="236">
        <v>274600</v>
      </c>
      <c r="I39" s="236">
        <v>365100</v>
      </c>
      <c r="J39" s="236">
        <v>214600</v>
      </c>
      <c r="K39" s="236">
        <v>272700</v>
      </c>
      <c r="L39" s="236">
        <v>290600</v>
      </c>
      <c r="M39" s="236">
        <v>222100</v>
      </c>
      <c r="N39" s="236">
        <v>367100</v>
      </c>
      <c r="O39" s="236">
        <v>312900</v>
      </c>
      <c r="P39" s="237">
        <v>184600</v>
      </c>
      <c r="Q39" s="195">
        <v>3085000</v>
      </c>
      <c r="R39" s="199">
        <f t="shared" si="2"/>
        <v>0.9715072933549432</v>
      </c>
    </row>
    <row r="40" spans="1:18" ht="13.5">
      <c r="A40" s="183"/>
      <c r="B40" s="200" t="s">
        <v>131</v>
      </c>
      <c r="C40" s="218" t="s">
        <v>170</v>
      </c>
      <c r="D40" s="202">
        <v>106100</v>
      </c>
      <c r="E40" s="220">
        <v>5400</v>
      </c>
      <c r="F40" s="221">
        <v>5600</v>
      </c>
      <c r="G40" s="221">
        <v>9200</v>
      </c>
      <c r="H40" s="221">
        <v>7700</v>
      </c>
      <c r="I40" s="221">
        <v>9600</v>
      </c>
      <c r="J40" s="221">
        <v>7100</v>
      </c>
      <c r="K40" s="221">
        <v>9500</v>
      </c>
      <c r="L40" s="221">
        <v>15000</v>
      </c>
      <c r="M40" s="221">
        <v>8600</v>
      </c>
      <c r="N40" s="221">
        <v>10400</v>
      </c>
      <c r="O40" s="221">
        <v>9500</v>
      </c>
      <c r="P40" s="222">
        <v>8500</v>
      </c>
      <c r="Q40" s="202">
        <v>119600</v>
      </c>
      <c r="R40" s="204">
        <f t="shared" si="2"/>
        <v>0.887123745819398</v>
      </c>
    </row>
    <row r="41" spans="1:18" ht="13.5">
      <c r="A41" s="183"/>
      <c r="B41" s="189"/>
      <c r="C41" s="224" t="s">
        <v>171</v>
      </c>
      <c r="D41" s="206">
        <v>3103200</v>
      </c>
      <c r="E41" s="238">
        <v>154800</v>
      </c>
      <c r="F41" s="239">
        <v>168900</v>
      </c>
      <c r="G41" s="239">
        <v>189300</v>
      </c>
      <c r="H41" s="239">
        <v>282300</v>
      </c>
      <c r="I41" s="239">
        <v>374700</v>
      </c>
      <c r="J41" s="239">
        <v>221700</v>
      </c>
      <c r="K41" s="239">
        <v>282200</v>
      </c>
      <c r="L41" s="239">
        <v>305600</v>
      </c>
      <c r="M41" s="239">
        <v>230700</v>
      </c>
      <c r="N41" s="239">
        <v>377500</v>
      </c>
      <c r="O41" s="239">
        <v>322400</v>
      </c>
      <c r="P41" s="240">
        <v>193100</v>
      </c>
      <c r="Q41" s="206">
        <v>3204600</v>
      </c>
      <c r="R41" s="210">
        <f t="shared" si="2"/>
        <v>0.9683579853959933</v>
      </c>
    </row>
    <row r="42" spans="1:18" ht="13.5">
      <c r="A42" s="183"/>
      <c r="B42" s="244"/>
      <c r="C42" s="244"/>
      <c r="D42" s="242"/>
      <c r="E42" s="242"/>
      <c r="F42" s="242"/>
      <c r="G42" s="242"/>
      <c r="H42" s="242"/>
      <c r="I42" s="242"/>
      <c r="J42" s="242"/>
      <c r="K42" s="242"/>
      <c r="L42" s="242"/>
      <c r="M42" s="242"/>
      <c r="N42" s="242"/>
      <c r="O42" s="242"/>
      <c r="P42" s="242"/>
      <c r="Q42" s="242"/>
      <c r="R42" s="243"/>
    </row>
    <row r="43" spans="1:18" ht="13.5">
      <c r="A43" s="183"/>
      <c r="B43" s="244" t="s">
        <v>182</v>
      </c>
      <c r="C43" s="244"/>
      <c r="D43" s="242"/>
      <c r="E43" s="242"/>
      <c r="F43" s="242"/>
      <c r="G43" s="242"/>
      <c r="H43" s="242"/>
      <c r="I43" s="242"/>
      <c r="J43" s="242"/>
      <c r="K43" s="242"/>
      <c r="L43" s="242"/>
      <c r="M43" s="242"/>
      <c r="N43" s="242"/>
      <c r="O43" s="242"/>
      <c r="P43" s="242"/>
      <c r="Q43" s="242" t="s">
        <v>161</v>
      </c>
      <c r="R43" s="243"/>
    </row>
    <row r="44" spans="1:18" ht="13.5">
      <c r="A44" s="183"/>
      <c r="B44" s="184"/>
      <c r="C44" s="184" t="s">
        <v>162</v>
      </c>
      <c r="D44" s="185"/>
      <c r="E44" s="186" t="s">
        <v>163</v>
      </c>
      <c r="F44" s="186"/>
      <c r="G44" s="186"/>
      <c r="H44" s="186"/>
      <c r="I44" s="186"/>
      <c r="J44" s="186"/>
      <c r="K44" s="186"/>
      <c r="L44" s="186"/>
      <c r="M44" s="187"/>
      <c r="N44" s="186"/>
      <c r="O44" s="186"/>
      <c r="P44" s="188"/>
      <c r="Q44" s="184"/>
      <c r="R44" s="184"/>
    </row>
    <row r="45" spans="1:18" ht="13.5">
      <c r="A45" s="241"/>
      <c r="B45" s="189" t="s">
        <v>194</v>
      </c>
      <c r="C45" s="189" t="s">
        <v>165</v>
      </c>
      <c r="D45" s="190" t="s">
        <v>40</v>
      </c>
      <c r="E45" s="191" t="s">
        <v>116</v>
      </c>
      <c r="F45" s="191" t="s">
        <v>118</v>
      </c>
      <c r="G45" s="191" t="s">
        <v>119</v>
      </c>
      <c r="H45" s="191" t="s">
        <v>120</v>
      </c>
      <c r="I45" s="191" t="s">
        <v>121</v>
      </c>
      <c r="J45" s="191" t="s">
        <v>123</v>
      </c>
      <c r="K45" s="191" t="s">
        <v>125</v>
      </c>
      <c r="L45" s="191" t="s">
        <v>126</v>
      </c>
      <c r="M45" s="191" t="s">
        <v>127</v>
      </c>
      <c r="N45" s="191" t="s">
        <v>166</v>
      </c>
      <c r="O45" s="191" t="s">
        <v>167</v>
      </c>
      <c r="P45" s="192" t="s">
        <v>168</v>
      </c>
      <c r="Q45" s="193" t="s">
        <v>169</v>
      </c>
      <c r="R45" s="193" t="s">
        <v>37</v>
      </c>
    </row>
    <row r="46" spans="1:18" ht="13.5">
      <c r="A46" s="183"/>
      <c r="B46" s="184"/>
      <c r="C46" s="211" t="s">
        <v>162</v>
      </c>
      <c r="D46" s="195">
        <v>3015700</v>
      </c>
      <c r="E46" s="245">
        <v>281800</v>
      </c>
      <c r="F46" s="246">
        <v>147400</v>
      </c>
      <c r="G46" s="246">
        <v>252900</v>
      </c>
      <c r="H46" s="246">
        <v>267400</v>
      </c>
      <c r="I46" s="246">
        <v>328000</v>
      </c>
      <c r="J46" s="246">
        <v>250000</v>
      </c>
      <c r="K46" s="246">
        <v>217300</v>
      </c>
      <c r="L46" s="246">
        <v>315400</v>
      </c>
      <c r="M46" s="246">
        <v>245900</v>
      </c>
      <c r="N46" s="246">
        <v>294500</v>
      </c>
      <c r="O46" s="246">
        <v>281700</v>
      </c>
      <c r="P46" s="247">
        <v>133400</v>
      </c>
      <c r="Q46" s="195">
        <v>2918300</v>
      </c>
      <c r="R46" s="216">
        <f aca="true" t="shared" si="3" ref="R46:R60">IF(Q46=0,"-",D46/Q46)</f>
        <v>1.0333755953808725</v>
      </c>
    </row>
    <row r="47" spans="1:18" ht="13.5">
      <c r="A47" s="183"/>
      <c r="B47" s="200" t="s">
        <v>199</v>
      </c>
      <c r="C47" s="218" t="s">
        <v>170</v>
      </c>
      <c r="D47" s="202">
        <v>124100</v>
      </c>
      <c r="E47" s="248">
        <v>7800</v>
      </c>
      <c r="F47" s="249">
        <v>7600</v>
      </c>
      <c r="G47" s="249">
        <v>9800</v>
      </c>
      <c r="H47" s="249">
        <v>10600</v>
      </c>
      <c r="I47" s="249">
        <v>13700</v>
      </c>
      <c r="J47" s="249">
        <v>12600</v>
      </c>
      <c r="K47" s="249">
        <v>10100</v>
      </c>
      <c r="L47" s="249">
        <v>13700</v>
      </c>
      <c r="M47" s="249">
        <v>8600</v>
      </c>
      <c r="N47" s="249">
        <v>10600</v>
      </c>
      <c r="O47" s="249">
        <v>10500</v>
      </c>
      <c r="P47" s="250">
        <v>8500</v>
      </c>
      <c r="Q47" s="202">
        <v>106900</v>
      </c>
      <c r="R47" s="223">
        <f t="shared" si="3"/>
        <v>1.1608980355472405</v>
      </c>
    </row>
    <row r="48" spans="1:18" ht="13.5">
      <c r="A48" s="183"/>
      <c r="B48" s="189"/>
      <c r="C48" s="224" t="s">
        <v>171</v>
      </c>
      <c r="D48" s="206">
        <v>3139800</v>
      </c>
      <c r="E48" s="238">
        <v>289600</v>
      </c>
      <c r="F48" s="239">
        <v>155000</v>
      </c>
      <c r="G48" s="239">
        <v>262700</v>
      </c>
      <c r="H48" s="239">
        <v>278000</v>
      </c>
      <c r="I48" s="239">
        <v>341700</v>
      </c>
      <c r="J48" s="239">
        <v>262600</v>
      </c>
      <c r="K48" s="239">
        <v>227400</v>
      </c>
      <c r="L48" s="239">
        <v>329100</v>
      </c>
      <c r="M48" s="239">
        <v>254500</v>
      </c>
      <c r="N48" s="239">
        <v>305100</v>
      </c>
      <c r="O48" s="239">
        <v>292200</v>
      </c>
      <c r="P48" s="225">
        <v>141900</v>
      </c>
      <c r="Q48" s="206">
        <v>3025200</v>
      </c>
      <c r="R48" s="227">
        <f t="shared" si="3"/>
        <v>1.0378817929393098</v>
      </c>
    </row>
    <row r="49" spans="1:21" ht="13.5">
      <c r="A49" s="183"/>
      <c r="B49" s="184"/>
      <c r="C49" s="211" t="s">
        <v>162</v>
      </c>
      <c r="D49" s="195">
        <v>1621500</v>
      </c>
      <c r="E49" s="245">
        <v>153300</v>
      </c>
      <c r="F49" s="246">
        <v>69400</v>
      </c>
      <c r="G49" s="246">
        <v>88300</v>
      </c>
      <c r="H49" s="246">
        <v>105200</v>
      </c>
      <c r="I49" s="246">
        <v>190100</v>
      </c>
      <c r="J49" s="246">
        <v>94900</v>
      </c>
      <c r="K49" s="246">
        <v>97200</v>
      </c>
      <c r="L49" s="246">
        <v>214100</v>
      </c>
      <c r="M49" s="246">
        <v>116300</v>
      </c>
      <c r="N49" s="246">
        <v>111400</v>
      </c>
      <c r="O49" s="246">
        <v>301200</v>
      </c>
      <c r="P49" s="247">
        <v>80100</v>
      </c>
      <c r="Q49" s="251">
        <v>1846200</v>
      </c>
      <c r="R49" s="216">
        <f t="shared" si="3"/>
        <v>0.8782905427364316</v>
      </c>
      <c r="U49" s="242"/>
    </row>
    <row r="50" spans="1:21" ht="13.5">
      <c r="A50" s="183"/>
      <c r="B50" s="200" t="s">
        <v>200</v>
      </c>
      <c r="C50" s="218" t="s">
        <v>170</v>
      </c>
      <c r="D50" s="202">
        <v>83200</v>
      </c>
      <c r="E50" s="248">
        <v>5900</v>
      </c>
      <c r="F50" s="249">
        <v>5000</v>
      </c>
      <c r="G50" s="249">
        <v>6400</v>
      </c>
      <c r="H50" s="249">
        <v>5800</v>
      </c>
      <c r="I50" s="249">
        <v>6800</v>
      </c>
      <c r="J50" s="249">
        <v>6100</v>
      </c>
      <c r="K50" s="249">
        <v>6700</v>
      </c>
      <c r="L50" s="249">
        <v>8700</v>
      </c>
      <c r="M50" s="249">
        <v>11800</v>
      </c>
      <c r="N50" s="249">
        <v>7300</v>
      </c>
      <c r="O50" s="249">
        <v>7400</v>
      </c>
      <c r="P50" s="250">
        <v>5300</v>
      </c>
      <c r="Q50" s="220">
        <v>28800</v>
      </c>
      <c r="R50" s="223">
        <f t="shared" si="3"/>
        <v>2.888888888888889</v>
      </c>
      <c r="U50" s="242"/>
    </row>
    <row r="51" spans="1:18" ht="13.5">
      <c r="A51" s="183"/>
      <c r="B51" s="189"/>
      <c r="C51" s="224" t="s">
        <v>171</v>
      </c>
      <c r="D51" s="206">
        <v>1704700</v>
      </c>
      <c r="E51" s="238">
        <v>159200</v>
      </c>
      <c r="F51" s="239">
        <v>74400</v>
      </c>
      <c r="G51" s="239">
        <v>94700</v>
      </c>
      <c r="H51" s="239">
        <v>111000</v>
      </c>
      <c r="I51" s="239">
        <v>196900</v>
      </c>
      <c r="J51" s="239">
        <v>101000</v>
      </c>
      <c r="K51" s="239">
        <v>103900</v>
      </c>
      <c r="L51" s="239">
        <v>222800</v>
      </c>
      <c r="M51" s="239">
        <v>128100</v>
      </c>
      <c r="N51" s="239">
        <v>118700</v>
      </c>
      <c r="O51" s="239">
        <v>308600</v>
      </c>
      <c r="P51" s="225">
        <v>85400</v>
      </c>
      <c r="Q51" s="206">
        <v>1875000</v>
      </c>
      <c r="R51" s="227">
        <f t="shared" si="3"/>
        <v>0.9091733333333334</v>
      </c>
    </row>
    <row r="52" spans="1:18" ht="13.5">
      <c r="A52" s="183"/>
      <c r="B52" s="184"/>
      <c r="C52" s="211" t="s">
        <v>162</v>
      </c>
      <c r="D52" s="195">
        <v>572500</v>
      </c>
      <c r="E52" s="245">
        <v>14800</v>
      </c>
      <c r="F52" s="246">
        <v>18600</v>
      </c>
      <c r="G52" s="246">
        <v>29500</v>
      </c>
      <c r="H52" s="246">
        <v>60000</v>
      </c>
      <c r="I52" s="246">
        <v>119800</v>
      </c>
      <c r="J52" s="246">
        <v>40500</v>
      </c>
      <c r="K52" s="246">
        <v>36000</v>
      </c>
      <c r="L52" s="246">
        <v>63700</v>
      </c>
      <c r="M52" s="246">
        <v>44700</v>
      </c>
      <c r="N52" s="246">
        <v>82300</v>
      </c>
      <c r="O52" s="246">
        <v>43300</v>
      </c>
      <c r="P52" s="247">
        <v>19300</v>
      </c>
      <c r="Q52" s="195">
        <v>600800</v>
      </c>
      <c r="R52" s="216">
        <f t="shared" si="3"/>
        <v>0.9528961384820239</v>
      </c>
    </row>
    <row r="53" spans="1:18" ht="13.5">
      <c r="A53" s="183"/>
      <c r="B53" s="200" t="s">
        <v>183</v>
      </c>
      <c r="C53" s="218" t="s">
        <v>170</v>
      </c>
      <c r="D53" s="202">
        <v>17400</v>
      </c>
      <c r="E53" s="248">
        <v>400</v>
      </c>
      <c r="F53" s="249">
        <v>300</v>
      </c>
      <c r="G53" s="249">
        <v>900</v>
      </c>
      <c r="H53" s="249">
        <v>1000</v>
      </c>
      <c r="I53" s="249">
        <v>1800</v>
      </c>
      <c r="J53" s="249">
        <v>700</v>
      </c>
      <c r="K53" s="249">
        <v>2400</v>
      </c>
      <c r="L53" s="249">
        <v>3700</v>
      </c>
      <c r="M53" s="249">
        <v>2400</v>
      </c>
      <c r="N53" s="249">
        <v>2000</v>
      </c>
      <c r="O53" s="249">
        <v>800</v>
      </c>
      <c r="P53" s="250">
        <v>1000</v>
      </c>
      <c r="Q53" s="202">
        <v>18300</v>
      </c>
      <c r="R53" s="223">
        <f t="shared" si="3"/>
        <v>0.9508196721311475</v>
      </c>
    </row>
    <row r="54" spans="1:18" ht="13.5">
      <c r="A54" s="183"/>
      <c r="B54" s="189"/>
      <c r="C54" s="224" t="s">
        <v>171</v>
      </c>
      <c r="D54" s="206">
        <v>589900</v>
      </c>
      <c r="E54" s="238">
        <v>15200</v>
      </c>
      <c r="F54" s="239">
        <v>18900</v>
      </c>
      <c r="G54" s="239">
        <v>30400</v>
      </c>
      <c r="H54" s="239">
        <v>61000</v>
      </c>
      <c r="I54" s="239">
        <v>121600</v>
      </c>
      <c r="J54" s="239">
        <v>41200</v>
      </c>
      <c r="K54" s="239">
        <v>38400</v>
      </c>
      <c r="L54" s="239">
        <v>67400</v>
      </c>
      <c r="M54" s="239">
        <v>47100</v>
      </c>
      <c r="N54" s="239">
        <v>84300</v>
      </c>
      <c r="O54" s="239">
        <v>44100</v>
      </c>
      <c r="P54" s="225">
        <v>20300</v>
      </c>
      <c r="Q54" s="206">
        <v>619100</v>
      </c>
      <c r="R54" s="227">
        <f t="shared" si="3"/>
        <v>0.9528347601356808</v>
      </c>
    </row>
    <row r="55" spans="1:18" ht="13.5">
      <c r="A55" s="183"/>
      <c r="B55" s="184"/>
      <c r="C55" s="211" t="s">
        <v>162</v>
      </c>
      <c r="D55" s="195">
        <v>991900</v>
      </c>
      <c r="E55" s="245">
        <v>75200</v>
      </c>
      <c r="F55" s="246">
        <v>54600</v>
      </c>
      <c r="G55" s="246">
        <v>66300</v>
      </c>
      <c r="H55" s="246">
        <v>96200</v>
      </c>
      <c r="I55" s="246">
        <v>106900</v>
      </c>
      <c r="J55" s="246">
        <v>88400</v>
      </c>
      <c r="K55" s="246">
        <v>82800</v>
      </c>
      <c r="L55" s="246">
        <v>111200</v>
      </c>
      <c r="M55" s="246">
        <v>97000</v>
      </c>
      <c r="N55" s="246">
        <v>90000</v>
      </c>
      <c r="O55" s="246">
        <v>68300</v>
      </c>
      <c r="P55" s="247">
        <v>55000</v>
      </c>
      <c r="Q55" s="195">
        <v>1014700</v>
      </c>
      <c r="R55" s="216">
        <f t="shared" si="3"/>
        <v>0.9775303045235045</v>
      </c>
    </row>
    <row r="56" spans="1:18" ht="13.5">
      <c r="A56" s="183"/>
      <c r="B56" s="200" t="s">
        <v>184</v>
      </c>
      <c r="C56" s="218" t="s">
        <v>170</v>
      </c>
      <c r="D56" s="202">
        <v>62800</v>
      </c>
      <c r="E56" s="248">
        <v>900</v>
      </c>
      <c r="F56" s="249">
        <v>700</v>
      </c>
      <c r="G56" s="249">
        <v>4300</v>
      </c>
      <c r="H56" s="249">
        <v>8800</v>
      </c>
      <c r="I56" s="249">
        <v>10500</v>
      </c>
      <c r="J56" s="249">
        <v>6500</v>
      </c>
      <c r="K56" s="249">
        <v>8600</v>
      </c>
      <c r="L56" s="249">
        <v>11800</v>
      </c>
      <c r="M56" s="249">
        <v>3900</v>
      </c>
      <c r="N56" s="249">
        <v>2900</v>
      </c>
      <c r="O56" s="249">
        <v>2000</v>
      </c>
      <c r="P56" s="250">
        <v>1900</v>
      </c>
      <c r="Q56" s="202">
        <v>57600</v>
      </c>
      <c r="R56" s="223">
        <f t="shared" si="3"/>
        <v>1.0902777777777777</v>
      </c>
    </row>
    <row r="57" spans="1:18" ht="13.5">
      <c r="A57" s="183"/>
      <c r="B57" s="189"/>
      <c r="C57" s="224" t="s">
        <v>171</v>
      </c>
      <c r="D57" s="252">
        <v>1054700</v>
      </c>
      <c r="E57" s="238">
        <v>76100</v>
      </c>
      <c r="F57" s="239">
        <v>55300</v>
      </c>
      <c r="G57" s="239">
        <v>70600</v>
      </c>
      <c r="H57" s="239">
        <v>105000</v>
      </c>
      <c r="I57" s="239">
        <v>117400</v>
      </c>
      <c r="J57" s="239">
        <v>94900</v>
      </c>
      <c r="K57" s="239">
        <v>91400</v>
      </c>
      <c r="L57" s="239">
        <v>123000</v>
      </c>
      <c r="M57" s="239">
        <v>100900</v>
      </c>
      <c r="N57" s="239">
        <v>92900</v>
      </c>
      <c r="O57" s="239">
        <v>70300</v>
      </c>
      <c r="P57" s="225">
        <v>56900</v>
      </c>
      <c r="Q57" s="206">
        <v>1072300</v>
      </c>
      <c r="R57" s="227">
        <f t="shared" si="3"/>
        <v>0.9835866828312972</v>
      </c>
    </row>
    <row r="58" spans="1:18" ht="13.5">
      <c r="A58" s="183"/>
      <c r="B58" s="184"/>
      <c r="C58" s="211" t="s">
        <v>162</v>
      </c>
      <c r="D58" s="195">
        <v>6201600</v>
      </c>
      <c r="E58" s="235">
        <v>525100</v>
      </c>
      <c r="F58" s="236">
        <v>290000</v>
      </c>
      <c r="G58" s="236">
        <v>437000</v>
      </c>
      <c r="H58" s="236">
        <v>528800</v>
      </c>
      <c r="I58" s="236">
        <v>744800</v>
      </c>
      <c r="J58" s="236">
        <v>473800</v>
      </c>
      <c r="K58" s="236">
        <v>433300</v>
      </c>
      <c r="L58" s="236">
        <v>704400</v>
      </c>
      <c r="M58" s="236">
        <v>503900</v>
      </c>
      <c r="N58" s="236">
        <v>578200</v>
      </c>
      <c r="O58" s="236">
        <v>694500</v>
      </c>
      <c r="P58" s="212">
        <v>287800</v>
      </c>
      <c r="Q58" s="253">
        <v>6380000</v>
      </c>
      <c r="R58" s="254">
        <f t="shared" si="3"/>
        <v>0.972037617554859</v>
      </c>
    </row>
    <row r="59" spans="1:18" ht="13.5">
      <c r="A59" s="183"/>
      <c r="B59" s="200" t="s">
        <v>131</v>
      </c>
      <c r="C59" s="218" t="s">
        <v>170</v>
      </c>
      <c r="D59" s="202">
        <v>287500</v>
      </c>
      <c r="E59" s="220">
        <v>15000</v>
      </c>
      <c r="F59" s="221">
        <v>13600</v>
      </c>
      <c r="G59" s="221">
        <v>21400</v>
      </c>
      <c r="H59" s="221">
        <v>26200</v>
      </c>
      <c r="I59" s="221">
        <v>32800</v>
      </c>
      <c r="J59" s="221">
        <v>25900</v>
      </c>
      <c r="K59" s="221">
        <v>27800</v>
      </c>
      <c r="L59" s="221">
        <v>37900</v>
      </c>
      <c r="M59" s="221">
        <v>26700</v>
      </c>
      <c r="N59" s="221">
        <v>22800</v>
      </c>
      <c r="O59" s="221">
        <v>20700</v>
      </c>
      <c r="P59" s="219">
        <v>16700</v>
      </c>
      <c r="Q59" s="202">
        <v>211600</v>
      </c>
      <c r="R59" s="223">
        <f t="shared" si="3"/>
        <v>1.358695652173913</v>
      </c>
    </row>
    <row r="60" spans="1:18" ht="13.5">
      <c r="A60" s="183"/>
      <c r="B60" s="189"/>
      <c r="C60" s="224" t="s">
        <v>171</v>
      </c>
      <c r="D60" s="206">
        <v>6489100</v>
      </c>
      <c r="E60" s="238">
        <v>540100</v>
      </c>
      <c r="F60" s="239">
        <v>303600</v>
      </c>
      <c r="G60" s="239">
        <v>458400</v>
      </c>
      <c r="H60" s="239">
        <v>555000</v>
      </c>
      <c r="I60" s="239">
        <v>777600</v>
      </c>
      <c r="J60" s="239">
        <v>499700</v>
      </c>
      <c r="K60" s="239">
        <v>461100</v>
      </c>
      <c r="L60" s="239">
        <v>742300</v>
      </c>
      <c r="M60" s="239">
        <v>530600</v>
      </c>
      <c r="N60" s="239">
        <v>601000</v>
      </c>
      <c r="O60" s="239">
        <v>715200</v>
      </c>
      <c r="P60" s="225">
        <v>304500</v>
      </c>
      <c r="Q60" s="226">
        <v>6591600</v>
      </c>
      <c r="R60" s="255">
        <f t="shared" si="3"/>
        <v>0.9844499059408944</v>
      </c>
    </row>
    <row r="61" spans="1:18" ht="13.5">
      <c r="A61" s="183"/>
      <c r="B61" s="244" t="s">
        <v>185</v>
      </c>
      <c r="C61" s="244"/>
      <c r="D61" s="242"/>
      <c r="E61" s="242"/>
      <c r="F61" s="242"/>
      <c r="G61" s="242"/>
      <c r="H61" s="242"/>
      <c r="I61" s="242"/>
      <c r="J61" s="242"/>
      <c r="K61" s="242"/>
      <c r="L61" s="242"/>
      <c r="M61" s="242"/>
      <c r="N61" s="242"/>
      <c r="O61" s="242"/>
      <c r="P61" s="242"/>
      <c r="Q61" s="242" t="s">
        <v>161</v>
      </c>
      <c r="R61" s="243"/>
    </row>
    <row r="62" spans="1:18" ht="13.5">
      <c r="A62" s="183"/>
      <c r="B62" s="184"/>
      <c r="C62" s="184" t="s">
        <v>162</v>
      </c>
      <c r="D62" s="185"/>
      <c r="E62" s="186" t="s">
        <v>163</v>
      </c>
      <c r="F62" s="186"/>
      <c r="G62" s="186"/>
      <c r="H62" s="186"/>
      <c r="I62" s="186"/>
      <c r="J62" s="186"/>
      <c r="K62" s="186"/>
      <c r="L62" s="186"/>
      <c r="M62" s="187"/>
      <c r="N62" s="186"/>
      <c r="O62" s="186"/>
      <c r="P62" s="188"/>
      <c r="Q62" s="184"/>
      <c r="R62" s="184"/>
    </row>
    <row r="63" spans="1:18" ht="13.5">
      <c r="A63" s="241"/>
      <c r="B63" s="189" t="s">
        <v>194</v>
      </c>
      <c r="C63" s="189" t="s">
        <v>165</v>
      </c>
      <c r="D63" s="190" t="s">
        <v>40</v>
      </c>
      <c r="E63" s="191" t="s">
        <v>116</v>
      </c>
      <c r="F63" s="191" t="s">
        <v>118</v>
      </c>
      <c r="G63" s="191" t="s">
        <v>119</v>
      </c>
      <c r="H63" s="191" t="s">
        <v>120</v>
      </c>
      <c r="I63" s="191" t="s">
        <v>121</v>
      </c>
      <c r="J63" s="191" t="s">
        <v>123</v>
      </c>
      <c r="K63" s="191" t="s">
        <v>125</v>
      </c>
      <c r="L63" s="191" t="s">
        <v>126</v>
      </c>
      <c r="M63" s="191" t="s">
        <v>127</v>
      </c>
      <c r="N63" s="191" t="s">
        <v>166</v>
      </c>
      <c r="O63" s="191" t="s">
        <v>167</v>
      </c>
      <c r="P63" s="192" t="s">
        <v>168</v>
      </c>
      <c r="Q63" s="193" t="s">
        <v>169</v>
      </c>
      <c r="R63" s="193" t="s">
        <v>37</v>
      </c>
    </row>
    <row r="64" spans="1:18" ht="13.5">
      <c r="A64" s="183"/>
      <c r="B64" s="184"/>
      <c r="C64" s="211" t="s">
        <v>162</v>
      </c>
      <c r="D64" s="195">
        <v>3341900</v>
      </c>
      <c r="E64" s="245">
        <v>123400</v>
      </c>
      <c r="F64" s="246">
        <v>116100</v>
      </c>
      <c r="G64" s="246">
        <v>192500</v>
      </c>
      <c r="H64" s="246">
        <v>424600</v>
      </c>
      <c r="I64" s="246">
        <v>307300</v>
      </c>
      <c r="J64" s="246">
        <v>216900</v>
      </c>
      <c r="K64" s="246">
        <v>291200</v>
      </c>
      <c r="L64" s="246">
        <v>581800</v>
      </c>
      <c r="M64" s="246">
        <v>264700</v>
      </c>
      <c r="N64" s="246">
        <v>351100</v>
      </c>
      <c r="O64" s="246">
        <v>361100</v>
      </c>
      <c r="P64" s="247">
        <v>111200</v>
      </c>
      <c r="Q64" s="195">
        <v>3225500</v>
      </c>
      <c r="R64" s="216">
        <f aca="true" t="shared" si="4" ref="R64:R81">IF(Q64=0,"-",D64/Q64)</f>
        <v>1.0360874283056891</v>
      </c>
    </row>
    <row r="65" spans="1:18" ht="13.5">
      <c r="A65" s="183"/>
      <c r="B65" s="200" t="s">
        <v>186</v>
      </c>
      <c r="C65" s="218" t="s">
        <v>170</v>
      </c>
      <c r="D65" s="202">
        <v>252600</v>
      </c>
      <c r="E65" s="248">
        <v>11200</v>
      </c>
      <c r="F65" s="249">
        <v>10700</v>
      </c>
      <c r="G65" s="249">
        <v>15900</v>
      </c>
      <c r="H65" s="249">
        <v>15600</v>
      </c>
      <c r="I65" s="249">
        <v>16500</v>
      </c>
      <c r="J65" s="249">
        <v>12800</v>
      </c>
      <c r="K65" s="249">
        <v>24000</v>
      </c>
      <c r="L65" s="249">
        <v>36800</v>
      </c>
      <c r="M65" s="249">
        <v>24800</v>
      </c>
      <c r="N65" s="249">
        <v>29400</v>
      </c>
      <c r="O65" s="249">
        <v>33200</v>
      </c>
      <c r="P65" s="250">
        <v>21700</v>
      </c>
      <c r="Q65" s="202">
        <v>213300</v>
      </c>
      <c r="R65" s="223">
        <f t="shared" si="4"/>
        <v>1.1842475386779183</v>
      </c>
    </row>
    <row r="66" spans="1:18" ht="13.5">
      <c r="A66" s="183"/>
      <c r="B66" s="189"/>
      <c r="C66" s="224" t="s">
        <v>171</v>
      </c>
      <c r="D66" s="206">
        <v>3594500</v>
      </c>
      <c r="E66" s="238">
        <v>134600</v>
      </c>
      <c r="F66" s="239">
        <v>126800</v>
      </c>
      <c r="G66" s="239">
        <v>208400</v>
      </c>
      <c r="H66" s="239">
        <v>440200</v>
      </c>
      <c r="I66" s="239">
        <v>323800</v>
      </c>
      <c r="J66" s="239">
        <v>229700</v>
      </c>
      <c r="K66" s="239">
        <v>315200</v>
      </c>
      <c r="L66" s="239">
        <v>618600</v>
      </c>
      <c r="M66" s="239">
        <v>289500</v>
      </c>
      <c r="N66" s="239">
        <v>380500</v>
      </c>
      <c r="O66" s="239">
        <v>394300</v>
      </c>
      <c r="P66" s="225">
        <v>132900</v>
      </c>
      <c r="Q66" s="206">
        <v>3438800</v>
      </c>
      <c r="R66" s="227">
        <f t="shared" si="4"/>
        <v>1.0452774223566361</v>
      </c>
    </row>
    <row r="67" spans="1:18" ht="13.5">
      <c r="A67" s="183"/>
      <c r="B67" s="184"/>
      <c r="C67" s="211" t="s">
        <v>162</v>
      </c>
      <c r="D67" s="195">
        <v>282700</v>
      </c>
      <c r="E67" s="245">
        <v>7600</v>
      </c>
      <c r="F67" s="246">
        <v>6600</v>
      </c>
      <c r="G67" s="246">
        <v>8600</v>
      </c>
      <c r="H67" s="246">
        <v>10300</v>
      </c>
      <c r="I67" s="246">
        <v>15000</v>
      </c>
      <c r="J67" s="246">
        <v>10400</v>
      </c>
      <c r="K67" s="246">
        <v>49400</v>
      </c>
      <c r="L67" s="246">
        <v>10000</v>
      </c>
      <c r="M67" s="246">
        <v>12300</v>
      </c>
      <c r="N67" s="246">
        <v>30700</v>
      </c>
      <c r="O67" s="246">
        <v>108500</v>
      </c>
      <c r="P67" s="247">
        <v>13300</v>
      </c>
      <c r="Q67" s="195">
        <v>275300</v>
      </c>
      <c r="R67" s="216">
        <f t="shared" si="4"/>
        <v>1.0268797675263348</v>
      </c>
    </row>
    <row r="68" spans="1:18" ht="13.5">
      <c r="A68" s="183"/>
      <c r="B68" s="200" t="s">
        <v>201</v>
      </c>
      <c r="C68" s="218" t="s">
        <v>170</v>
      </c>
      <c r="D68" s="202">
        <v>0</v>
      </c>
      <c r="E68" s="248">
        <v>0</v>
      </c>
      <c r="F68" s="249">
        <v>0</v>
      </c>
      <c r="G68" s="249">
        <v>0</v>
      </c>
      <c r="H68" s="249">
        <v>0</v>
      </c>
      <c r="I68" s="249">
        <v>0</v>
      </c>
      <c r="J68" s="249">
        <v>0</v>
      </c>
      <c r="K68" s="249">
        <v>0</v>
      </c>
      <c r="L68" s="249">
        <v>0</v>
      </c>
      <c r="M68" s="249">
        <v>0</v>
      </c>
      <c r="N68" s="249">
        <v>0</v>
      </c>
      <c r="O68" s="249">
        <v>0</v>
      </c>
      <c r="P68" s="250">
        <v>0</v>
      </c>
      <c r="Q68" s="202">
        <v>0</v>
      </c>
      <c r="R68" s="256" t="str">
        <f t="shared" si="4"/>
        <v>-</v>
      </c>
    </row>
    <row r="69" spans="1:18" ht="13.5">
      <c r="A69" s="183"/>
      <c r="B69" s="189"/>
      <c r="C69" s="224" t="s">
        <v>171</v>
      </c>
      <c r="D69" s="206">
        <v>282700</v>
      </c>
      <c r="E69" s="238">
        <v>7600</v>
      </c>
      <c r="F69" s="239">
        <v>6600</v>
      </c>
      <c r="G69" s="239">
        <v>8600</v>
      </c>
      <c r="H69" s="239">
        <v>10300</v>
      </c>
      <c r="I69" s="239">
        <v>15000</v>
      </c>
      <c r="J69" s="239">
        <v>10400</v>
      </c>
      <c r="K69" s="239">
        <v>49400</v>
      </c>
      <c r="L69" s="239">
        <v>10000</v>
      </c>
      <c r="M69" s="239">
        <v>12300</v>
      </c>
      <c r="N69" s="239">
        <v>30700</v>
      </c>
      <c r="O69" s="239">
        <v>108500</v>
      </c>
      <c r="P69" s="225">
        <v>13300</v>
      </c>
      <c r="Q69" s="206">
        <v>275300</v>
      </c>
      <c r="R69" s="227">
        <f t="shared" si="4"/>
        <v>1.0268797675263348</v>
      </c>
    </row>
    <row r="70" spans="1:18" ht="13.5">
      <c r="A70" s="183"/>
      <c r="B70" s="184"/>
      <c r="C70" s="211" t="s">
        <v>162</v>
      </c>
      <c r="D70" s="195">
        <v>40400</v>
      </c>
      <c r="E70" s="245">
        <v>2200</v>
      </c>
      <c r="F70" s="246">
        <v>2700</v>
      </c>
      <c r="G70" s="246">
        <v>2700</v>
      </c>
      <c r="H70" s="246">
        <v>4100</v>
      </c>
      <c r="I70" s="246">
        <v>4000</v>
      </c>
      <c r="J70" s="246">
        <v>3400</v>
      </c>
      <c r="K70" s="246">
        <v>2600</v>
      </c>
      <c r="L70" s="246">
        <v>3400</v>
      </c>
      <c r="M70" s="246">
        <v>3600</v>
      </c>
      <c r="N70" s="246">
        <v>3500</v>
      </c>
      <c r="O70" s="246">
        <v>4300</v>
      </c>
      <c r="P70" s="247">
        <v>3900</v>
      </c>
      <c r="Q70" s="195">
        <v>39500</v>
      </c>
      <c r="R70" s="216">
        <f t="shared" si="4"/>
        <v>1.0227848101265822</v>
      </c>
    </row>
    <row r="71" spans="1:18" ht="13.5">
      <c r="A71" s="183"/>
      <c r="B71" s="200" t="s">
        <v>187</v>
      </c>
      <c r="C71" s="218" t="s">
        <v>170</v>
      </c>
      <c r="D71" s="202">
        <v>0</v>
      </c>
      <c r="E71" s="248">
        <v>0</v>
      </c>
      <c r="F71" s="249">
        <v>0</v>
      </c>
      <c r="G71" s="249">
        <v>0</v>
      </c>
      <c r="H71" s="249">
        <v>0</v>
      </c>
      <c r="I71" s="249">
        <v>0</v>
      </c>
      <c r="J71" s="249">
        <v>0</v>
      </c>
      <c r="K71" s="249">
        <v>0</v>
      </c>
      <c r="L71" s="249">
        <v>0</v>
      </c>
      <c r="M71" s="249">
        <v>0</v>
      </c>
      <c r="N71" s="249">
        <v>0</v>
      </c>
      <c r="O71" s="249">
        <v>0</v>
      </c>
      <c r="P71" s="250">
        <v>0</v>
      </c>
      <c r="Q71" s="202">
        <v>0</v>
      </c>
      <c r="R71" s="257" t="str">
        <f t="shared" si="4"/>
        <v>-</v>
      </c>
    </row>
    <row r="72" spans="1:18" ht="13.5">
      <c r="A72" s="183"/>
      <c r="B72" s="189"/>
      <c r="C72" s="224" t="s">
        <v>171</v>
      </c>
      <c r="D72" s="206">
        <v>40400</v>
      </c>
      <c r="E72" s="238">
        <v>2200</v>
      </c>
      <c r="F72" s="239">
        <v>2700</v>
      </c>
      <c r="G72" s="239">
        <v>2700</v>
      </c>
      <c r="H72" s="239">
        <v>4100</v>
      </c>
      <c r="I72" s="239">
        <v>4000</v>
      </c>
      <c r="J72" s="239">
        <v>3400</v>
      </c>
      <c r="K72" s="239">
        <v>2600</v>
      </c>
      <c r="L72" s="239">
        <v>3400</v>
      </c>
      <c r="M72" s="239">
        <v>3600</v>
      </c>
      <c r="N72" s="239">
        <v>3500</v>
      </c>
      <c r="O72" s="239">
        <v>4300</v>
      </c>
      <c r="P72" s="225">
        <v>3900</v>
      </c>
      <c r="Q72" s="206">
        <v>39500</v>
      </c>
      <c r="R72" s="227">
        <f t="shared" si="4"/>
        <v>1.0227848101265822</v>
      </c>
    </row>
    <row r="73" spans="1:18" ht="13.5">
      <c r="A73" s="183"/>
      <c r="B73" s="184"/>
      <c r="C73" s="211" t="s">
        <v>162</v>
      </c>
      <c r="D73" s="195">
        <v>89500</v>
      </c>
      <c r="E73" s="245">
        <v>600</v>
      </c>
      <c r="F73" s="246">
        <v>400</v>
      </c>
      <c r="G73" s="246">
        <v>300</v>
      </c>
      <c r="H73" s="246">
        <v>1700</v>
      </c>
      <c r="I73" s="246">
        <v>2300</v>
      </c>
      <c r="J73" s="246">
        <v>1200</v>
      </c>
      <c r="K73" s="246">
        <v>800</v>
      </c>
      <c r="L73" s="246">
        <v>1000</v>
      </c>
      <c r="M73" s="246">
        <v>1900</v>
      </c>
      <c r="N73" s="246">
        <v>4700</v>
      </c>
      <c r="O73" s="246">
        <v>67000</v>
      </c>
      <c r="P73" s="247">
        <v>7600</v>
      </c>
      <c r="Q73" s="195">
        <v>82700</v>
      </c>
      <c r="R73" s="216">
        <f t="shared" si="4"/>
        <v>1.0822249093107619</v>
      </c>
    </row>
    <row r="74" spans="1:18" ht="13.5">
      <c r="A74" s="183"/>
      <c r="B74" s="200" t="s">
        <v>188</v>
      </c>
      <c r="C74" s="218" t="s">
        <v>170</v>
      </c>
      <c r="D74" s="202">
        <v>0</v>
      </c>
      <c r="E74" s="248">
        <v>0</v>
      </c>
      <c r="F74" s="249">
        <v>0</v>
      </c>
      <c r="G74" s="249">
        <v>0</v>
      </c>
      <c r="H74" s="249">
        <v>0</v>
      </c>
      <c r="I74" s="249">
        <v>0</v>
      </c>
      <c r="J74" s="249">
        <v>0</v>
      </c>
      <c r="K74" s="249">
        <v>0</v>
      </c>
      <c r="L74" s="249">
        <v>0</v>
      </c>
      <c r="M74" s="249">
        <v>0</v>
      </c>
      <c r="N74" s="249">
        <v>0</v>
      </c>
      <c r="O74" s="249">
        <v>0</v>
      </c>
      <c r="P74" s="250">
        <v>0</v>
      </c>
      <c r="Q74" s="202">
        <v>0</v>
      </c>
      <c r="R74" s="257" t="str">
        <f t="shared" si="4"/>
        <v>-</v>
      </c>
    </row>
    <row r="75" spans="1:18" ht="13.5">
      <c r="A75" s="183"/>
      <c r="B75" s="189"/>
      <c r="C75" s="224" t="s">
        <v>171</v>
      </c>
      <c r="D75" s="206">
        <v>89500</v>
      </c>
      <c r="E75" s="238">
        <v>600</v>
      </c>
      <c r="F75" s="239">
        <v>400</v>
      </c>
      <c r="G75" s="239">
        <v>300</v>
      </c>
      <c r="H75" s="239">
        <v>1700</v>
      </c>
      <c r="I75" s="239">
        <v>2300</v>
      </c>
      <c r="J75" s="239">
        <v>1200</v>
      </c>
      <c r="K75" s="239">
        <v>800</v>
      </c>
      <c r="L75" s="239">
        <v>1000</v>
      </c>
      <c r="M75" s="239">
        <v>1900</v>
      </c>
      <c r="N75" s="239">
        <v>4700</v>
      </c>
      <c r="O75" s="239">
        <v>67000</v>
      </c>
      <c r="P75" s="225">
        <v>7600</v>
      </c>
      <c r="Q75" s="206">
        <v>82700</v>
      </c>
      <c r="R75" s="227">
        <f t="shared" si="4"/>
        <v>1.0822249093107619</v>
      </c>
    </row>
    <row r="76" spans="1:18" ht="13.5">
      <c r="A76" s="183"/>
      <c r="B76" s="184"/>
      <c r="C76" s="211" t="s">
        <v>162</v>
      </c>
      <c r="D76" s="195">
        <v>1643000</v>
      </c>
      <c r="E76" s="245">
        <v>641900</v>
      </c>
      <c r="F76" s="246">
        <v>129600</v>
      </c>
      <c r="G76" s="246">
        <v>96600</v>
      </c>
      <c r="H76" s="246">
        <v>102600</v>
      </c>
      <c r="I76" s="246">
        <v>97100</v>
      </c>
      <c r="J76" s="246">
        <v>80000</v>
      </c>
      <c r="K76" s="246">
        <v>69800</v>
      </c>
      <c r="L76" s="246">
        <v>101900</v>
      </c>
      <c r="M76" s="246">
        <v>68600</v>
      </c>
      <c r="N76" s="246">
        <v>86200</v>
      </c>
      <c r="O76" s="246">
        <v>107000</v>
      </c>
      <c r="P76" s="247">
        <v>61700</v>
      </c>
      <c r="Q76" s="195">
        <v>1721600</v>
      </c>
      <c r="R76" s="216">
        <f t="shared" si="4"/>
        <v>0.9543447955390335</v>
      </c>
    </row>
    <row r="77" spans="1:18" ht="13.5">
      <c r="A77" s="183"/>
      <c r="B77" s="200" t="s">
        <v>189</v>
      </c>
      <c r="C77" s="218" t="s">
        <v>170</v>
      </c>
      <c r="D77" s="202">
        <v>5100</v>
      </c>
      <c r="E77" s="248">
        <v>100</v>
      </c>
      <c r="F77" s="249">
        <v>100</v>
      </c>
      <c r="G77" s="249">
        <v>300</v>
      </c>
      <c r="H77" s="249">
        <v>200</v>
      </c>
      <c r="I77" s="249">
        <v>300</v>
      </c>
      <c r="J77" s="249">
        <v>300</v>
      </c>
      <c r="K77" s="249">
        <v>500</v>
      </c>
      <c r="L77" s="249">
        <v>1600</v>
      </c>
      <c r="M77" s="249">
        <v>1100</v>
      </c>
      <c r="N77" s="249">
        <v>300</v>
      </c>
      <c r="O77" s="249">
        <v>200</v>
      </c>
      <c r="P77" s="250">
        <v>100</v>
      </c>
      <c r="Q77" s="202">
        <v>5800</v>
      </c>
      <c r="R77" s="223">
        <f t="shared" si="4"/>
        <v>0.8793103448275862</v>
      </c>
    </row>
    <row r="78" spans="1:18" ht="13.5">
      <c r="A78" s="183"/>
      <c r="B78" s="189"/>
      <c r="C78" s="224" t="s">
        <v>171</v>
      </c>
      <c r="D78" s="206">
        <v>1648100</v>
      </c>
      <c r="E78" s="238">
        <v>642000</v>
      </c>
      <c r="F78" s="239">
        <v>129700</v>
      </c>
      <c r="G78" s="239">
        <v>96900</v>
      </c>
      <c r="H78" s="239">
        <v>102800</v>
      </c>
      <c r="I78" s="239">
        <v>97400</v>
      </c>
      <c r="J78" s="239">
        <v>80300</v>
      </c>
      <c r="K78" s="239">
        <v>70300</v>
      </c>
      <c r="L78" s="239">
        <v>103500</v>
      </c>
      <c r="M78" s="239">
        <v>69700</v>
      </c>
      <c r="N78" s="239">
        <v>86500</v>
      </c>
      <c r="O78" s="239">
        <v>107200</v>
      </c>
      <c r="P78" s="225">
        <v>61800</v>
      </c>
      <c r="Q78" s="206">
        <v>1727400</v>
      </c>
      <c r="R78" s="227">
        <f t="shared" si="4"/>
        <v>0.9540928563158504</v>
      </c>
    </row>
    <row r="79" spans="1:18" ht="13.5">
      <c r="A79" s="183"/>
      <c r="B79" s="184"/>
      <c r="C79" s="211" t="s">
        <v>162</v>
      </c>
      <c r="D79" s="195">
        <v>5397500</v>
      </c>
      <c r="E79" s="235">
        <v>775700</v>
      </c>
      <c r="F79" s="236">
        <v>255400</v>
      </c>
      <c r="G79" s="236">
        <v>300700</v>
      </c>
      <c r="H79" s="236">
        <v>543300</v>
      </c>
      <c r="I79" s="236">
        <v>425700</v>
      </c>
      <c r="J79" s="236">
        <v>311900</v>
      </c>
      <c r="K79" s="236">
        <v>413800</v>
      </c>
      <c r="L79" s="236">
        <v>698100</v>
      </c>
      <c r="M79" s="236">
        <v>351100</v>
      </c>
      <c r="N79" s="236">
        <v>476200</v>
      </c>
      <c r="O79" s="236">
        <v>647900</v>
      </c>
      <c r="P79" s="212">
        <v>197700</v>
      </c>
      <c r="Q79" s="195">
        <v>5344600</v>
      </c>
      <c r="R79" s="216">
        <f t="shared" si="4"/>
        <v>1.0098978408112862</v>
      </c>
    </row>
    <row r="80" spans="1:18" ht="13.5">
      <c r="A80" s="183"/>
      <c r="B80" s="200" t="s">
        <v>131</v>
      </c>
      <c r="C80" s="218" t="s">
        <v>170</v>
      </c>
      <c r="D80" s="202">
        <v>257700</v>
      </c>
      <c r="E80" s="220">
        <v>11300</v>
      </c>
      <c r="F80" s="221">
        <v>10800</v>
      </c>
      <c r="G80" s="221">
        <v>16200</v>
      </c>
      <c r="H80" s="221">
        <v>15800</v>
      </c>
      <c r="I80" s="221">
        <v>16800</v>
      </c>
      <c r="J80" s="221">
        <v>13100</v>
      </c>
      <c r="K80" s="221">
        <v>24500</v>
      </c>
      <c r="L80" s="221">
        <v>38400</v>
      </c>
      <c r="M80" s="221">
        <v>25900</v>
      </c>
      <c r="N80" s="221">
        <v>29700</v>
      </c>
      <c r="O80" s="221">
        <v>33400</v>
      </c>
      <c r="P80" s="219">
        <v>21800</v>
      </c>
      <c r="Q80" s="202">
        <v>219100</v>
      </c>
      <c r="R80" s="223">
        <f t="shared" si="4"/>
        <v>1.1761752624372432</v>
      </c>
    </row>
    <row r="81" spans="1:18" ht="13.5">
      <c r="A81" s="183"/>
      <c r="B81" s="189"/>
      <c r="C81" s="224" t="s">
        <v>171</v>
      </c>
      <c r="D81" s="206">
        <v>5655200</v>
      </c>
      <c r="E81" s="238">
        <v>787000</v>
      </c>
      <c r="F81" s="239">
        <v>266200</v>
      </c>
      <c r="G81" s="239">
        <v>316900</v>
      </c>
      <c r="H81" s="239">
        <v>559100</v>
      </c>
      <c r="I81" s="239">
        <v>442500</v>
      </c>
      <c r="J81" s="239">
        <v>325000</v>
      </c>
      <c r="K81" s="239">
        <v>438300</v>
      </c>
      <c r="L81" s="239">
        <v>736500</v>
      </c>
      <c r="M81" s="239">
        <v>377000</v>
      </c>
      <c r="N81" s="239">
        <v>505900</v>
      </c>
      <c r="O81" s="239">
        <v>681300</v>
      </c>
      <c r="P81" s="225">
        <v>219500</v>
      </c>
      <c r="Q81" s="206">
        <v>5563700</v>
      </c>
      <c r="R81" s="227">
        <f t="shared" si="4"/>
        <v>1.016445890324784</v>
      </c>
    </row>
    <row r="82" spans="1:18" ht="13.5">
      <c r="A82" s="183"/>
      <c r="B82" s="244"/>
      <c r="C82" s="244"/>
      <c r="D82" s="242"/>
      <c r="E82" s="242"/>
      <c r="F82" s="242"/>
      <c r="G82" s="242"/>
      <c r="H82" s="242"/>
      <c r="I82" s="242"/>
      <c r="J82" s="242"/>
      <c r="K82" s="242"/>
      <c r="L82" s="242"/>
      <c r="M82" s="242"/>
      <c r="N82" s="242"/>
      <c r="O82" s="242"/>
      <c r="P82" s="242"/>
      <c r="Q82" s="242"/>
      <c r="R82" s="243"/>
    </row>
    <row r="83" spans="1:18" ht="13.5">
      <c r="A83" s="183"/>
      <c r="B83" s="244" t="s">
        <v>190</v>
      </c>
      <c r="C83" s="244"/>
      <c r="D83" s="242"/>
      <c r="E83" s="242"/>
      <c r="F83" s="242"/>
      <c r="G83" s="242"/>
      <c r="H83" s="242"/>
      <c r="I83" s="242"/>
      <c r="J83" s="242"/>
      <c r="K83" s="242"/>
      <c r="L83" s="242"/>
      <c r="M83" s="242"/>
      <c r="N83" s="242"/>
      <c r="O83" s="242"/>
      <c r="P83" s="242"/>
      <c r="Q83" s="242" t="s">
        <v>161</v>
      </c>
      <c r="R83" s="243"/>
    </row>
    <row r="84" spans="1:18" ht="13.5">
      <c r="A84" s="241"/>
      <c r="B84" s="184"/>
      <c r="C84" s="184" t="s">
        <v>162</v>
      </c>
      <c r="D84" s="185"/>
      <c r="E84" s="186" t="s">
        <v>163</v>
      </c>
      <c r="F84" s="186"/>
      <c r="G84" s="186"/>
      <c r="H84" s="186"/>
      <c r="I84" s="186"/>
      <c r="J84" s="186"/>
      <c r="K84" s="186"/>
      <c r="L84" s="186"/>
      <c r="M84" s="187"/>
      <c r="N84" s="186"/>
      <c r="O84" s="186"/>
      <c r="P84" s="188"/>
      <c r="Q84" s="184"/>
      <c r="R84" s="184"/>
    </row>
    <row r="85" spans="1:18" ht="13.5">
      <c r="A85" s="241"/>
      <c r="B85" s="189" t="s">
        <v>194</v>
      </c>
      <c r="C85" s="189" t="s">
        <v>165</v>
      </c>
      <c r="D85" s="190" t="s">
        <v>40</v>
      </c>
      <c r="E85" s="191" t="s">
        <v>116</v>
      </c>
      <c r="F85" s="191" t="s">
        <v>118</v>
      </c>
      <c r="G85" s="191" t="s">
        <v>119</v>
      </c>
      <c r="H85" s="191" t="s">
        <v>120</v>
      </c>
      <c r="I85" s="191" t="s">
        <v>121</v>
      </c>
      <c r="J85" s="191" t="s">
        <v>123</v>
      </c>
      <c r="K85" s="191" t="s">
        <v>125</v>
      </c>
      <c r="L85" s="191" t="s">
        <v>126</v>
      </c>
      <c r="M85" s="191" t="s">
        <v>127</v>
      </c>
      <c r="N85" s="191" t="s">
        <v>166</v>
      </c>
      <c r="O85" s="191" t="s">
        <v>167</v>
      </c>
      <c r="P85" s="192" t="s">
        <v>168</v>
      </c>
      <c r="Q85" s="193" t="s">
        <v>169</v>
      </c>
      <c r="R85" s="193" t="s">
        <v>37</v>
      </c>
    </row>
    <row r="86" spans="1:18" ht="13.5">
      <c r="A86" s="183"/>
      <c r="B86" s="184"/>
      <c r="C86" s="211" t="s">
        <v>162</v>
      </c>
      <c r="D86" s="195">
        <v>10089200</v>
      </c>
      <c r="E86" s="245">
        <v>551600</v>
      </c>
      <c r="F86" s="246">
        <v>678600</v>
      </c>
      <c r="G86" s="246">
        <v>776800</v>
      </c>
      <c r="H86" s="246">
        <v>1054100</v>
      </c>
      <c r="I86" s="246">
        <v>1119300</v>
      </c>
      <c r="J86" s="246">
        <v>858300</v>
      </c>
      <c r="K86" s="246">
        <v>810200</v>
      </c>
      <c r="L86" s="246">
        <v>1074800</v>
      </c>
      <c r="M86" s="246">
        <v>794600</v>
      </c>
      <c r="N86" s="246">
        <v>1018100</v>
      </c>
      <c r="O86" s="246">
        <v>967100</v>
      </c>
      <c r="P86" s="247">
        <v>385700</v>
      </c>
      <c r="Q86" s="195">
        <v>6597900</v>
      </c>
      <c r="R86" s="216">
        <f aca="true" t="shared" si="5" ref="R86:R94">IF(Q86=0,"-",D86/Q86)</f>
        <v>1.5291532154170266</v>
      </c>
    </row>
    <row r="87" spans="1:18" ht="13.5">
      <c r="A87" s="183"/>
      <c r="B87" s="200" t="s">
        <v>202</v>
      </c>
      <c r="C87" s="218" t="s">
        <v>170</v>
      </c>
      <c r="D87" s="202">
        <v>463600</v>
      </c>
      <c r="E87" s="248">
        <v>24400</v>
      </c>
      <c r="F87" s="249">
        <v>26400</v>
      </c>
      <c r="G87" s="249">
        <v>35600</v>
      </c>
      <c r="H87" s="249">
        <v>38600</v>
      </c>
      <c r="I87" s="249">
        <v>44300</v>
      </c>
      <c r="J87" s="249">
        <v>35700</v>
      </c>
      <c r="K87" s="249">
        <v>42800</v>
      </c>
      <c r="L87" s="249">
        <v>59000</v>
      </c>
      <c r="M87" s="249">
        <v>41200</v>
      </c>
      <c r="N87" s="249">
        <v>44000</v>
      </c>
      <c r="O87" s="249">
        <v>43100</v>
      </c>
      <c r="P87" s="250">
        <v>28500</v>
      </c>
      <c r="Q87" s="202">
        <v>397300</v>
      </c>
      <c r="R87" s="223">
        <f t="shared" si="5"/>
        <v>1.166876415806695</v>
      </c>
    </row>
    <row r="88" spans="1:18" ht="13.5">
      <c r="A88" s="183"/>
      <c r="B88" s="189"/>
      <c r="C88" s="224" t="s">
        <v>171</v>
      </c>
      <c r="D88" s="206">
        <v>10552800</v>
      </c>
      <c r="E88" s="238">
        <v>576000</v>
      </c>
      <c r="F88" s="239">
        <v>705000</v>
      </c>
      <c r="G88" s="239">
        <v>812400</v>
      </c>
      <c r="H88" s="239">
        <v>1092700</v>
      </c>
      <c r="I88" s="239">
        <v>1163600</v>
      </c>
      <c r="J88" s="239">
        <v>894000</v>
      </c>
      <c r="K88" s="239">
        <v>853000</v>
      </c>
      <c r="L88" s="239">
        <v>1133800</v>
      </c>
      <c r="M88" s="239">
        <v>835800</v>
      </c>
      <c r="N88" s="239">
        <v>1062100</v>
      </c>
      <c r="O88" s="239">
        <v>1010200</v>
      </c>
      <c r="P88" s="240">
        <v>414200</v>
      </c>
      <c r="Q88" s="206">
        <v>6995200</v>
      </c>
      <c r="R88" s="227">
        <f t="shared" si="5"/>
        <v>1.5085773101555353</v>
      </c>
    </row>
    <row r="89" spans="1:21" ht="13.5">
      <c r="A89" s="183"/>
      <c r="B89" s="184"/>
      <c r="C89" s="211" t="s">
        <v>162</v>
      </c>
      <c r="D89" s="195">
        <v>1351100</v>
      </c>
      <c r="E89" s="245">
        <v>77400</v>
      </c>
      <c r="F89" s="246">
        <v>107000</v>
      </c>
      <c r="G89" s="246">
        <v>79300</v>
      </c>
      <c r="H89" s="246">
        <v>93600</v>
      </c>
      <c r="I89" s="246">
        <v>115000</v>
      </c>
      <c r="J89" s="246">
        <v>122900</v>
      </c>
      <c r="K89" s="246">
        <v>152500</v>
      </c>
      <c r="L89" s="246">
        <v>203100</v>
      </c>
      <c r="M89" s="246">
        <v>114900</v>
      </c>
      <c r="N89" s="246">
        <v>119200</v>
      </c>
      <c r="O89" s="246">
        <v>95600</v>
      </c>
      <c r="P89" s="247">
        <v>70600</v>
      </c>
      <c r="Q89" s="195">
        <v>1478800</v>
      </c>
      <c r="R89" s="216">
        <f t="shared" si="5"/>
        <v>0.9136461996213145</v>
      </c>
      <c r="U89" s="242"/>
    </row>
    <row r="90" spans="1:21" ht="13.5">
      <c r="A90" s="183"/>
      <c r="B90" s="200" t="s">
        <v>203</v>
      </c>
      <c r="C90" s="218" t="s">
        <v>170</v>
      </c>
      <c r="D90" s="202">
        <v>176000</v>
      </c>
      <c r="E90" s="248">
        <v>10800</v>
      </c>
      <c r="F90" s="249">
        <v>9000</v>
      </c>
      <c r="G90" s="249">
        <v>14800</v>
      </c>
      <c r="H90" s="249">
        <v>12800</v>
      </c>
      <c r="I90" s="249">
        <v>14000</v>
      </c>
      <c r="J90" s="249">
        <v>11700</v>
      </c>
      <c r="K90" s="249">
        <v>16000</v>
      </c>
      <c r="L90" s="249">
        <v>29600</v>
      </c>
      <c r="M90" s="249">
        <v>12700</v>
      </c>
      <c r="N90" s="249">
        <v>13900</v>
      </c>
      <c r="O90" s="249">
        <v>17000</v>
      </c>
      <c r="P90" s="250">
        <v>13700</v>
      </c>
      <c r="Q90" s="202">
        <v>177500</v>
      </c>
      <c r="R90" s="223">
        <f t="shared" si="5"/>
        <v>0.9915492957746479</v>
      </c>
      <c r="U90" s="242"/>
    </row>
    <row r="91" spans="1:18" ht="13.5">
      <c r="A91" s="183"/>
      <c r="B91" s="189"/>
      <c r="C91" s="224" t="s">
        <v>171</v>
      </c>
      <c r="D91" s="206">
        <v>1527100</v>
      </c>
      <c r="E91" s="238">
        <v>88200</v>
      </c>
      <c r="F91" s="239">
        <v>116000</v>
      </c>
      <c r="G91" s="239">
        <v>94100</v>
      </c>
      <c r="H91" s="239">
        <v>106400</v>
      </c>
      <c r="I91" s="239">
        <v>129000</v>
      </c>
      <c r="J91" s="239">
        <v>134600</v>
      </c>
      <c r="K91" s="239">
        <v>168500</v>
      </c>
      <c r="L91" s="239">
        <v>232700</v>
      </c>
      <c r="M91" s="239">
        <v>127600</v>
      </c>
      <c r="N91" s="239">
        <v>133100</v>
      </c>
      <c r="O91" s="239">
        <v>112600</v>
      </c>
      <c r="P91" s="240">
        <v>84300</v>
      </c>
      <c r="Q91" s="206">
        <v>1656300</v>
      </c>
      <c r="R91" s="227">
        <f t="shared" si="5"/>
        <v>0.9219948077039184</v>
      </c>
    </row>
    <row r="92" spans="1:18" ht="13.5">
      <c r="A92" s="183"/>
      <c r="B92" s="184"/>
      <c r="C92" s="211" t="s">
        <v>162</v>
      </c>
      <c r="D92" s="235">
        <v>11440300</v>
      </c>
      <c r="E92" s="235">
        <v>629000</v>
      </c>
      <c r="F92" s="236">
        <v>785600</v>
      </c>
      <c r="G92" s="236">
        <v>856100</v>
      </c>
      <c r="H92" s="236">
        <v>1147700</v>
      </c>
      <c r="I92" s="236">
        <v>1234300</v>
      </c>
      <c r="J92" s="236">
        <v>981200</v>
      </c>
      <c r="K92" s="236">
        <v>962700</v>
      </c>
      <c r="L92" s="236">
        <v>1277900</v>
      </c>
      <c r="M92" s="236">
        <v>909500</v>
      </c>
      <c r="N92" s="236">
        <v>1137300</v>
      </c>
      <c r="O92" s="236">
        <v>1062700</v>
      </c>
      <c r="P92" s="212">
        <v>456300</v>
      </c>
      <c r="Q92" s="195">
        <v>8076700</v>
      </c>
      <c r="R92" s="216">
        <f t="shared" si="5"/>
        <v>1.4164572164374063</v>
      </c>
    </row>
    <row r="93" spans="1:18" ht="13.5">
      <c r="A93" s="183"/>
      <c r="B93" s="200" t="s">
        <v>131</v>
      </c>
      <c r="C93" s="218" t="s">
        <v>170</v>
      </c>
      <c r="D93" s="220">
        <v>639600</v>
      </c>
      <c r="E93" s="220">
        <v>35200</v>
      </c>
      <c r="F93" s="221">
        <v>35400</v>
      </c>
      <c r="G93" s="221">
        <v>50400</v>
      </c>
      <c r="H93" s="221">
        <v>51400</v>
      </c>
      <c r="I93" s="221">
        <v>58300</v>
      </c>
      <c r="J93" s="221">
        <v>47400</v>
      </c>
      <c r="K93" s="221">
        <v>58800</v>
      </c>
      <c r="L93" s="221">
        <v>88600</v>
      </c>
      <c r="M93" s="221">
        <v>53900</v>
      </c>
      <c r="N93" s="221">
        <v>57900</v>
      </c>
      <c r="O93" s="221">
        <v>60100</v>
      </c>
      <c r="P93" s="219">
        <v>42200</v>
      </c>
      <c r="Q93" s="202">
        <v>574800</v>
      </c>
      <c r="R93" s="223">
        <f t="shared" si="5"/>
        <v>1.1127348643006263</v>
      </c>
    </row>
    <row r="94" spans="1:18" ht="13.5">
      <c r="A94" s="183"/>
      <c r="B94" s="189"/>
      <c r="C94" s="224" t="s">
        <v>171</v>
      </c>
      <c r="D94" s="206">
        <v>12079900</v>
      </c>
      <c r="E94" s="238">
        <v>664200</v>
      </c>
      <c r="F94" s="239">
        <v>821000</v>
      </c>
      <c r="G94" s="239">
        <v>906500</v>
      </c>
      <c r="H94" s="239">
        <v>1199100</v>
      </c>
      <c r="I94" s="239">
        <v>1292600</v>
      </c>
      <c r="J94" s="239">
        <v>1028600</v>
      </c>
      <c r="K94" s="239">
        <v>1021500</v>
      </c>
      <c r="L94" s="239">
        <v>1366500</v>
      </c>
      <c r="M94" s="239">
        <v>963400</v>
      </c>
      <c r="N94" s="239">
        <v>1195200</v>
      </c>
      <c r="O94" s="239">
        <v>1122800</v>
      </c>
      <c r="P94" s="225">
        <v>498500</v>
      </c>
      <c r="Q94" s="206">
        <v>8651500</v>
      </c>
      <c r="R94" s="227">
        <f t="shared" si="5"/>
        <v>1.396278102063226</v>
      </c>
    </row>
    <row r="95" spans="1:18" ht="13.5">
      <c r="A95" s="183"/>
      <c r="B95" s="244" t="s">
        <v>191</v>
      </c>
      <c r="C95" s="244"/>
      <c r="D95" s="242"/>
      <c r="E95" s="242"/>
      <c r="F95" s="242"/>
      <c r="G95" s="242"/>
      <c r="H95" s="242"/>
      <c r="I95" s="242"/>
      <c r="J95" s="242"/>
      <c r="K95" s="242"/>
      <c r="L95" s="242"/>
      <c r="M95" s="242"/>
      <c r="N95" s="242"/>
      <c r="O95" s="242"/>
      <c r="P95" s="242"/>
      <c r="Q95" s="242" t="s">
        <v>161</v>
      </c>
      <c r="R95" s="243"/>
    </row>
    <row r="96" spans="1:18" ht="13.5">
      <c r="A96" s="183"/>
      <c r="B96" s="184"/>
      <c r="C96" s="184" t="s">
        <v>162</v>
      </c>
      <c r="D96" s="185"/>
      <c r="E96" s="186" t="s">
        <v>163</v>
      </c>
      <c r="F96" s="186"/>
      <c r="G96" s="186"/>
      <c r="H96" s="186"/>
      <c r="I96" s="186"/>
      <c r="J96" s="186"/>
      <c r="K96" s="186"/>
      <c r="L96" s="186"/>
      <c r="M96" s="187"/>
      <c r="N96" s="186"/>
      <c r="O96" s="186"/>
      <c r="P96" s="188"/>
      <c r="Q96" s="184"/>
      <c r="R96" s="184"/>
    </row>
    <row r="97" spans="1:18" ht="13.5">
      <c r="A97" s="241"/>
      <c r="B97" s="189" t="s">
        <v>194</v>
      </c>
      <c r="C97" s="189" t="s">
        <v>165</v>
      </c>
      <c r="D97" s="190" t="s">
        <v>40</v>
      </c>
      <c r="E97" s="191" t="s">
        <v>116</v>
      </c>
      <c r="F97" s="191" t="s">
        <v>118</v>
      </c>
      <c r="G97" s="191" t="s">
        <v>119</v>
      </c>
      <c r="H97" s="191" t="s">
        <v>120</v>
      </c>
      <c r="I97" s="191" t="s">
        <v>121</v>
      </c>
      <c r="J97" s="191" t="s">
        <v>123</v>
      </c>
      <c r="K97" s="191" t="s">
        <v>125</v>
      </c>
      <c r="L97" s="191" t="s">
        <v>126</v>
      </c>
      <c r="M97" s="191" t="s">
        <v>127</v>
      </c>
      <c r="N97" s="191" t="s">
        <v>166</v>
      </c>
      <c r="O97" s="191" t="s">
        <v>167</v>
      </c>
      <c r="P97" s="192" t="s">
        <v>168</v>
      </c>
      <c r="Q97" s="189" t="s">
        <v>169</v>
      </c>
      <c r="R97" s="189" t="s">
        <v>37</v>
      </c>
    </row>
    <row r="98" spans="1:18" ht="13.5">
      <c r="A98" s="183"/>
      <c r="B98" s="184"/>
      <c r="C98" s="211" t="s">
        <v>162</v>
      </c>
      <c r="D98" s="195">
        <v>3911700</v>
      </c>
      <c r="E98" s="245">
        <v>278200</v>
      </c>
      <c r="F98" s="246">
        <v>258200</v>
      </c>
      <c r="G98" s="246">
        <v>225900</v>
      </c>
      <c r="H98" s="246">
        <v>422800</v>
      </c>
      <c r="I98" s="246">
        <v>387400</v>
      </c>
      <c r="J98" s="246">
        <v>274300</v>
      </c>
      <c r="K98" s="246">
        <v>421800</v>
      </c>
      <c r="L98" s="246">
        <v>500200</v>
      </c>
      <c r="M98" s="246">
        <v>336000</v>
      </c>
      <c r="N98" s="246">
        <v>331700</v>
      </c>
      <c r="O98" s="246">
        <v>289900</v>
      </c>
      <c r="P98" s="247">
        <v>185300</v>
      </c>
      <c r="Q98" s="195">
        <v>4123300</v>
      </c>
      <c r="R98" s="216">
        <f aca="true" t="shared" si="6" ref="R98:R103">IF(Q98=0,"-",D98/Q98)</f>
        <v>0.9486818810176315</v>
      </c>
    </row>
    <row r="99" spans="1:18" ht="13.5">
      <c r="A99" s="183"/>
      <c r="B99" s="200" t="s">
        <v>204</v>
      </c>
      <c r="C99" s="218" t="s">
        <v>170</v>
      </c>
      <c r="D99" s="202">
        <v>331300</v>
      </c>
      <c r="E99" s="248">
        <v>7000</v>
      </c>
      <c r="F99" s="249">
        <v>9600</v>
      </c>
      <c r="G99" s="249">
        <v>14800</v>
      </c>
      <c r="H99" s="249">
        <v>20900</v>
      </c>
      <c r="I99" s="249">
        <v>38400</v>
      </c>
      <c r="J99" s="249">
        <v>30300</v>
      </c>
      <c r="K99" s="249">
        <v>46900</v>
      </c>
      <c r="L99" s="249">
        <v>93900</v>
      </c>
      <c r="M99" s="249">
        <v>30000</v>
      </c>
      <c r="N99" s="249">
        <v>16400</v>
      </c>
      <c r="O99" s="249">
        <v>13200</v>
      </c>
      <c r="P99" s="250">
        <v>9900</v>
      </c>
      <c r="Q99" s="202">
        <v>361900</v>
      </c>
      <c r="R99" s="223">
        <f t="shared" si="6"/>
        <v>0.9154462558717877</v>
      </c>
    </row>
    <row r="100" spans="1:18" ht="13.5">
      <c r="A100" s="183"/>
      <c r="B100" s="189"/>
      <c r="C100" s="224" t="s">
        <v>171</v>
      </c>
      <c r="D100" s="206">
        <v>4243000</v>
      </c>
      <c r="E100" s="238">
        <v>285200</v>
      </c>
      <c r="F100" s="239">
        <v>267800</v>
      </c>
      <c r="G100" s="239">
        <v>240700</v>
      </c>
      <c r="H100" s="239">
        <v>443700</v>
      </c>
      <c r="I100" s="239">
        <v>425800</v>
      </c>
      <c r="J100" s="239">
        <v>304600</v>
      </c>
      <c r="K100" s="239">
        <v>468700</v>
      </c>
      <c r="L100" s="239">
        <v>594100</v>
      </c>
      <c r="M100" s="239">
        <v>366000</v>
      </c>
      <c r="N100" s="239">
        <v>348100</v>
      </c>
      <c r="O100" s="239">
        <v>303100</v>
      </c>
      <c r="P100" s="225">
        <v>195200</v>
      </c>
      <c r="Q100" s="206">
        <v>4485200</v>
      </c>
      <c r="R100" s="227">
        <f t="shared" si="6"/>
        <v>0.9460001783643984</v>
      </c>
    </row>
    <row r="101" spans="1:18" ht="13.5">
      <c r="A101" s="183"/>
      <c r="B101" s="184"/>
      <c r="C101" s="211" t="s">
        <v>162</v>
      </c>
      <c r="D101" s="195">
        <v>3911700</v>
      </c>
      <c r="E101" s="235">
        <v>278200</v>
      </c>
      <c r="F101" s="236">
        <v>258200</v>
      </c>
      <c r="G101" s="236">
        <v>225900</v>
      </c>
      <c r="H101" s="236">
        <v>422800</v>
      </c>
      <c r="I101" s="236">
        <v>387400</v>
      </c>
      <c r="J101" s="236">
        <v>274300</v>
      </c>
      <c r="K101" s="236">
        <v>421800</v>
      </c>
      <c r="L101" s="236">
        <v>500200</v>
      </c>
      <c r="M101" s="236">
        <v>336000</v>
      </c>
      <c r="N101" s="236">
        <v>331700</v>
      </c>
      <c r="O101" s="236">
        <v>289900</v>
      </c>
      <c r="P101" s="212">
        <v>185300</v>
      </c>
      <c r="Q101" s="195">
        <v>4123300</v>
      </c>
      <c r="R101" s="216">
        <f t="shared" si="6"/>
        <v>0.9486818810176315</v>
      </c>
    </row>
    <row r="102" spans="1:18" ht="13.5">
      <c r="A102" s="183"/>
      <c r="B102" s="200" t="s">
        <v>131</v>
      </c>
      <c r="C102" s="218" t="s">
        <v>170</v>
      </c>
      <c r="D102" s="202">
        <v>331300</v>
      </c>
      <c r="E102" s="220">
        <v>7000</v>
      </c>
      <c r="F102" s="221">
        <v>9600</v>
      </c>
      <c r="G102" s="221">
        <v>14800</v>
      </c>
      <c r="H102" s="221">
        <v>20900</v>
      </c>
      <c r="I102" s="221">
        <v>38400</v>
      </c>
      <c r="J102" s="221">
        <v>30300</v>
      </c>
      <c r="K102" s="221">
        <v>46900</v>
      </c>
      <c r="L102" s="221">
        <v>93900</v>
      </c>
      <c r="M102" s="221">
        <v>30000</v>
      </c>
      <c r="N102" s="221">
        <v>16400</v>
      </c>
      <c r="O102" s="221">
        <v>13200</v>
      </c>
      <c r="P102" s="219">
        <v>9900</v>
      </c>
      <c r="Q102" s="258">
        <v>361900</v>
      </c>
      <c r="R102" s="223">
        <f t="shared" si="6"/>
        <v>0.9154462558717877</v>
      </c>
    </row>
    <row r="103" spans="1:18" ht="13.5">
      <c r="A103" s="183"/>
      <c r="B103" s="189"/>
      <c r="C103" s="224" t="s">
        <v>171</v>
      </c>
      <c r="D103" s="206">
        <v>4243000</v>
      </c>
      <c r="E103" s="238">
        <v>285200</v>
      </c>
      <c r="F103" s="239">
        <v>267800</v>
      </c>
      <c r="G103" s="239">
        <v>240700</v>
      </c>
      <c r="H103" s="239">
        <v>443700</v>
      </c>
      <c r="I103" s="239">
        <v>425800</v>
      </c>
      <c r="J103" s="239">
        <v>304600</v>
      </c>
      <c r="K103" s="239">
        <v>468700</v>
      </c>
      <c r="L103" s="239">
        <v>594100</v>
      </c>
      <c r="M103" s="239">
        <v>366000</v>
      </c>
      <c r="N103" s="239">
        <v>348100</v>
      </c>
      <c r="O103" s="239">
        <v>303100</v>
      </c>
      <c r="P103" s="225">
        <v>195200</v>
      </c>
      <c r="Q103" s="206">
        <v>4485200</v>
      </c>
      <c r="R103" s="227">
        <f t="shared" si="6"/>
        <v>0.9460001783643984</v>
      </c>
    </row>
    <row r="104" spans="3:18" ht="13.5">
      <c r="C104" s="259"/>
      <c r="D104" s="241"/>
      <c r="E104" s="259"/>
      <c r="F104" s="259"/>
      <c r="G104" s="259"/>
      <c r="H104" s="259"/>
      <c r="I104" s="259"/>
      <c r="J104" s="259"/>
      <c r="K104" s="259"/>
      <c r="L104" s="259"/>
      <c r="M104" s="259"/>
      <c r="N104" s="259"/>
      <c r="O104" s="259"/>
      <c r="P104" s="259"/>
      <c r="Q104" s="259"/>
      <c r="R104" s="259"/>
    </row>
    <row r="105" spans="2:18" ht="13.5">
      <c r="B105" s="259" t="s">
        <v>205</v>
      </c>
      <c r="C105" s="259"/>
      <c r="D105" s="241"/>
      <c r="E105" s="260"/>
      <c r="F105" s="259"/>
      <c r="G105" s="259"/>
      <c r="H105" s="259"/>
      <c r="I105" s="259"/>
      <c r="J105" s="259"/>
      <c r="K105" s="259"/>
      <c r="L105" s="259"/>
      <c r="M105" s="259"/>
      <c r="N105" s="259"/>
      <c r="O105" s="259"/>
      <c r="P105" s="259"/>
      <c r="Q105" s="259"/>
      <c r="R105" s="259"/>
    </row>
    <row r="106" spans="2:18" ht="13.5">
      <c r="B106" s="184"/>
      <c r="C106" s="184" t="s">
        <v>162</v>
      </c>
      <c r="D106" s="185"/>
      <c r="E106" s="186" t="s">
        <v>163</v>
      </c>
      <c r="F106" s="186"/>
      <c r="G106" s="186"/>
      <c r="H106" s="186"/>
      <c r="I106" s="186"/>
      <c r="J106" s="186"/>
      <c r="K106" s="186"/>
      <c r="L106" s="186"/>
      <c r="M106" s="187"/>
      <c r="N106" s="186"/>
      <c r="O106" s="186"/>
      <c r="P106" s="188"/>
      <c r="Q106" s="184"/>
      <c r="R106" s="184"/>
    </row>
    <row r="107" spans="2:18" ht="13.5">
      <c r="B107" s="189" t="s">
        <v>194</v>
      </c>
      <c r="C107" s="189" t="s">
        <v>165</v>
      </c>
      <c r="D107" s="190" t="s">
        <v>40</v>
      </c>
      <c r="E107" s="191" t="s">
        <v>116</v>
      </c>
      <c r="F107" s="191" t="s">
        <v>118</v>
      </c>
      <c r="G107" s="191" t="s">
        <v>119</v>
      </c>
      <c r="H107" s="191" t="s">
        <v>120</v>
      </c>
      <c r="I107" s="191" t="s">
        <v>121</v>
      </c>
      <c r="J107" s="191" t="s">
        <v>123</v>
      </c>
      <c r="K107" s="191" t="s">
        <v>125</v>
      </c>
      <c r="L107" s="191" t="s">
        <v>126</v>
      </c>
      <c r="M107" s="191" t="s">
        <v>127</v>
      </c>
      <c r="N107" s="191" t="s">
        <v>166</v>
      </c>
      <c r="O107" s="191" t="s">
        <v>167</v>
      </c>
      <c r="P107" s="192" t="s">
        <v>168</v>
      </c>
      <c r="Q107" s="189" t="s">
        <v>169</v>
      </c>
      <c r="R107" s="189" t="s">
        <v>37</v>
      </c>
    </row>
    <row r="108" spans="1:18" ht="13.5">
      <c r="A108" s="183"/>
      <c r="B108" s="184"/>
      <c r="C108" s="211" t="s">
        <v>162</v>
      </c>
      <c r="D108" s="195">
        <v>44118700</v>
      </c>
      <c r="E108" s="235">
        <v>3524200</v>
      </c>
      <c r="F108" s="236">
        <v>2452500</v>
      </c>
      <c r="G108" s="236">
        <v>2823200</v>
      </c>
      <c r="H108" s="236">
        <v>4192000</v>
      </c>
      <c r="I108" s="236">
        <v>4458300</v>
      </c>
      <c r="J108" s="236">
        <v>3259400</v>
      </c>
      <c r="K108" s="236">
        <v>3649300</v>
      </c>
      <c r="L108" s="236">
        <v>5505700</v>
      </c>
      <c r="M108" s="236">
        <v>3359300</v>
      </c>
      <c r="N108" s="236">
        <v>4345200</v>
      </c>
      <c r="O108" s="236">
        <v>4491400</v>
      </c>
      <c r="P108" s="212">
        <v>2058200</v>
      </c>
      <c r="Q108" s="195">
        <v>40579400</v>
      </c>
      <c r="R108" s="216">
        <f>IF(Q108=0,"-",D108/Q108)</f>
        <v>1.0872191308890717</v>
      </c>
    </row>
    <row r="109" spans="1:18" ht="13.5">
      <c r="A109" s="183"/>
      <c r="B109" s="200" t="s">
        <v>131</v>
      </c>
      <c r="C109" s="218" t="s">
        <v>170</v>
      </c>
      <c r="D109" s="202">
        <v>3238600</v>
      </c>
      <c r="E109" s="220">
        <v>168800</v>
      </c>
      <c r="F109" s="221">
        <v>163700</v>
      </c>
      <c r="G109" s="221">
        <v>239300</v>
      </c>
      <c r="H109" s="221">
        <v>266900</v>
      </c>
      <c r="I109" s="221">
        <v>310500</v>
      </c>
      <c r="J109" s="221">
        <v>239500</v>
      </c>
      <c r="K109" s="221">
        <v>294900</v>
      </c>
      <c r="L109" s="221">
        <v>465500</v>
      </c>
      <c r="M109" s="221">
        <v>269200</v>
      </c>
      <c r="N109" s="221">
        <v>289500</v>
      </c>
      <c r="O109" s="221">
        <v>308500</v>
      </c>
      <c r="P109" s="219">
        <v>222300</v>
      </c>
      <c r="Q109" s="258">
        <v>2994500</v>
      </c>
      <c r="R109" s="223">
        <f>IF(Q109=0,"-",D109/Q109)</f>
        <v>1.0815161128736015</v>
      </c>
    </row>
    <row r="110" spans="1:18" ht="13.5">
      <c r="A110" s="183"/>
      <c r="B110" s="189"/>
      <c r="C110" s="224" t="s">
        <v>171</v>
      </c>
      <c r="D110" s="206">
        <v>47357300</v>
      </c>
      <c r="E110" s="238">
        <v>3693000</v>
      </c>
      <c r="F110" s="239">
        <v>2616200</v>
      </c>
      <c r="G110" s="239">
        <v>3062500</v>
      </c>
      <c r="H110" s="239">
        <v>4458900</v>
      </c>
      <c r="I110" s="239">
        <v>4768800</v>
      </c>
      <c r="J110" s="239">
        <v>3498900</v>
      </c>
      <c r="K110" s="239">
        <v>3944200</v>
      </c>
      <c r="L110" s="239">
        <v>5971200</v>
      </c>
      <c r="M110" s="239">
        <v>3628500</v>
      </c>
      <c r="N110" s="239">
        <v>4634700</v>
      </c>
      <c r="O110" s="239">
        <v>4799900</v>
      </c>
      <c r="P110" s="225">
        <v>2280500</v>
      </c>
      <c r="Q110" s="206">
        <v>43573900</v>
      </c>
      <c r="R110" s="227">
        <f>IF(Q110=0,"-",D110/Q110)</f>
        <v>1.0868272061945339</v>
      </c>
    </row>
    <row r="111" spans="2:18" ht="13.5">
      <c r="B111" s="259"/>
      <c r="C111" s="259"/>
      <c r="D111" s="241"/>
      <c r="E111" s="259"/>
      <c r="F111" s="259"/>
      <c r="G111" s="259"/>
      <c r="H111" s="259"/>
      <c r="I111" s="259"/>
      <c r="J111" s="259"/>
      <c r="K111" s="259"/>
      <c r="L111" s="259"/>
      <c r="M111" s="259"/>
      <c r="N111" s="259"/>
      <c r="O111" s="259"/>
      <c r="P111" s="259"/>
      <c r="Q111" s="259"/>
      <c r="R111" s="259"/>
    </row>
    <row r="112" spans="2:18" ht="13.5">
      <c r="B112" s="259"/>
      <c r="C112" s="259"/>
      <c r="D112" s="241"/>
      <c r="E112" s="259"/>
      <c r="F112" s="259"/>
      <c r="G112" s="259"/>
      <c r="H112" s="259"/>
      <c r="I112" s="259"/>
      <c r="J112" s="259"/>
      <c r="K112" s="259"/>
      <c r="L112" s="259"/>
      <c r="M112" s="259"/>
      <c r="N112" s="259"/>
      <c r="O112" s="259"/>
      <c r="P112" s="259"/>
      <c r="Q112" s="259"/>
      <c r="R112" s="259"/>
    </row>
    <row r="113" spans="2:18" ht="13.5">
      <c r="B113" s="259"/>
      <c r="C113" s="259"/>
      <c r="D113" s="241"/>
      <c r="E113" s="259"/>
      <c r="F113" s="259"/>
      <c r="G113" s="259"/>
      <c r="H113" s="259"/>
      <c r="I113" s="259"/>
      <c r="J113" s="259"/>
      <c r="K113" s="259"/>
      <c r="L113" s="259"/>
      <c r="M113" s="259"/>
      <c r="N113" s="259"/>
      <c r="O113" s="259"/>
      <c r="P113" s="259"/>
      <c r="Q113" s="259"/>
      <c r="R113" s="259"/>
    </row>
    <row r="114" spans="2:18" ht="13.5">
      <c r="B114" s="259"/>
      <c r="C114" s="259"/>
      <c r="D114" s="241"/>
      <c r="E114" s="259"/>
      <c r="F114" s="259"/>
      <c r="G114" s="259"/>
      <c r="H114" s="259"/>
      <c r="I114" s="259"/>
      <c r="J114" s="259"/>
      <c r="K114" s="259"/>
      <c r="L114" s="259"/>
      <c r="M114" s="259"/>
      <c r="N114" s="259"/>
      <c r="O114" s="259"/>
      <c r="P114" s="259"/>
      <c r="Q114" s="259"/>
      <c r="R114" s="259"/>
    </row>
    <row r="115" spans="2:18" ht="13.5">
      <c r="B115" s="259"/>
      <c r="C115" s="259"/>
      <c r="D115" s="241"/>
      <c r="E115" s="259"/>
      <c r="F115" s="259"/>
      <c r="G115" s="259"/>
      <c r="H115" s="259"/>
      <c r="I115" s="259"/>
      <c r="J115" s="259"/>
      <c r="K115" s="259"/>
      <c r="L115" s="259"/>
      <c r="M115" s="259"/>
      <c r="N115" s="259"/>
      <c r="O115" s="259"/>
      <c r="P115" s="259"/>
      <c r="Q115" s="259"/>
      <c r="R115" s="259"/>
    </row>
    <row r="116" spans="2:18" ht="13.5">
      <c r="B116" s="259"/>
      <c r="C116" s="259"/>
      <c r="D116" s="241"/>
      <c r="E116" s="259"/>
      <c r="F116" s="259"/>
      <c r="G116" s="259"/>
      <c r="H116" s="259"/>
      <c r="I116" s="259"/>
      <c r="J116" s="259"/>
      <c r="K116" s="259"/>
      <c r="L116" s="259"/>
      <c r="M116" s="259"/>
      <c r="N116" s="259"/>
      <c r="O116" s="259"/>
      <c r="P116" s="259"/>
      <c r="Q116" s="259"/>
      <c r="R116" s="259"/>
    </row>
    <row r="117" spans="2:18" ht="13.5">
      <c r="B117" s="259"/>
      <c r="C117" s="259"/>
      <c r="D117" s="241"/>
      <c r="E117" s="259"/>
      <c r="F117" s="259"/>
      <c r="G117" s="259"/>
      <c r="H117" s="259"/>
      <c r="I117" s="259"/>
      <c r="J117" s="259"/>
      <c r="K117" s="259"/>
      <c r="L117" s="259"/>
      <c r="M117" s="259"/>
      <c r="N117" s="259"/>
      <c r="O117" s="259"/>
      <c r="P117" s="259"/>
      <c r="Q117" s="259"/>
      <c r="R117" s="259"/>
    </row>
    <row r="118" spans="2:18" ht="13.5">
      <c r="B118" s="259"/>
      <c r="C118" s="259"/>
      <c r="D118" s="241"/>
      <c r="E118" s="259"/>
      <c r="F118" s="259"/>
      <c r="G118" s="259"/>
      <c r="H118" s="259"/>
      <c r="I118" s="259"/>
      <c r="J118" s="259"/>
      <c r="K118" s="259"/>
      <c r="L118" s="259"/>
      <c r="M118" s="259"/>
      <c r="N118" s="259"/>
      <c r="O118" s="259"/>
      <c r="P118" s="259"/>
      <c r="Q118" s="259"/>
      <c r="R118" s="259"/>
    </row>
    <row r="119" spans="2:18" ht="13.5">
      <c r="B119" s="259"/>
      <c r="C119" s="259"/>
      <c r="D119" s="241"/>
      <c r="E119" s="259"/>
      <c r="F119" s="259"/>
      <c r="G119" s="259"/>
      <c r="H119" s="259"/>
      <c r="I119" s="259"/>
      <c r="J119" s="259"/>
      <c r="K119" s="259"/>
      <c r="L119" s="259"/>
      <c r="M119" s="259"/>
      <c r="N119" s="259"/>
      <c r="O119" s="259"/>
      <c r="P119" s="259"/>
      <c r="Q119" s="259"/>
      <c r="R119" s="259"/>
    </row>
  </sheetData>
  <sheetProtection/>
  <printOptions/>
  <pageMargins left="0.1968503937007874" right="0.1968503937007874" top="0.7874015748031497" bottom="0.5905511811023623" header="0.5118110236220472" footer="0.5118110236220472"/>
  <pageSetup horizontalDpi="600" verticalDpi="600" orientation="landscape" paperSize="9" scale="95" r:id="rId2"/>
  <rowBreaks count="2" manualBreakCount="2">
    <brk id="42" max="255" man="1"/>
    <brk id="82" max="255" man="1"/>
  </rowBreaks>
  <drawing r:id="rId1"/>
</worksheet>
</file>

<file path=xl/worksheets/sheet12.xml><?xml version="1.0" encoding="utf-8"?>
<worksheet xmlns="http://schemas.openxmlformats.org/spreadsheetml/2006/main" xmlns:r="http://schemas.openxmlformats.org/officeDocument/2006/relationships">
  <sheetPr>
    <tabColor indexed="50"/>
  </sheetPr>
  <dimension ref="B1:Q69"/>
  <sheetViews>
    <sheetView showGridLines="0" view="pageBreakPreview" zoomScaleSheetLayoutView="100" workbookViewId="0" topLeftCell="A1">
      <pane xSplit="6" ySplit="4" topLeftCell="G5" activePane="bottomRight" state="frozen"/>
      <selection pane="topLeft" activeCell="E4" sqref="E4"/>
      <selection pane="topRight" activeCell="E4" sqref="E4"/>
      <selection pane="bottomLeft" activeCell="E4" sqref="E4"/>
      <selection pane="bottomRight" activeCell="A1" sqref="A1"/>
    </sheetView>
  </sheetViews>
  <sheetFormatPr defaultColWidth="9.00390625" defaultRowHeight="13.5"/>
  <cols>
    <col min="1" max="1" width="2.875" style="261" customWidth="1"/>
    <col min="2" max="2" width="2.625" style="261" customWidth="1"/>
    <col min="3" max="3" width="8.625" style="261" customWidth="1"/>
    <col min="4" max="4" width="1.625" style="261" customWidth="1"/>
    <col min="5" max="5" width="10.00390625" style="261" customWidth="1"/>
    <col min="6" max="6" width="11.25390625" style="262" customWidth="1"/>
    <col min="7" max="16" width="11.25390625" style="261" customWidth="1"/>
    <col min="17" max="17" width="1.875" style="261" customWidth="1"/>
    <col min="18" max="16384" width="9.00390625" style="261" customWidth="1"/>
  </cols>
  <sheetData>
    <row r="1" spans="2:16" ht="15" customHeight="1">
      <c r="B1" s="182" t="s">
        <v>228</v>
      </c>
      <c r="P1" s="261" t="s">
        <v>161</v>
      </c>
    </row>
    <row r="2" ht="9.75" customHeight="1">
      <c r="B2" s="182"/>
    </row>
    <row r="3" spans="2:16" s="276" customFormat="1" ht="21" customHeight="1">
      <c r="B3" s="263" t="s">
        <v>229</v>
      </c>
      <c r="C3" s="264"/>
      <c r="D3" s="265"/>
      <c r="E3" s="266"/>
      <c r="F3" s="267" t="s">
        <v>171</v>
      </c>
      <c r="G3" s="268" t="s">
        <v>60</v>
      </c>
      <c r="H3" s="269" t="s">
        <v>62</v>
      </c>
      <c r="I3" s="270"/>
      <c r="J3" s="271" t="s">
        <v>64</v>
      </c>
      <c r="K3" s="272" t="s">
        <v>230</v>
      </c>
      <c r="L3" s="273"/>
      <c r="M3" s="274"/>
      <c r="N3" s="271" t="s">
        <v>206</v>
      </c>
      <c r="O3" s="271" t="s">
        <v>69</v>
      </c>
      <c r="P3" s="275" t="s">
        <v>207</v>
      </c>
    </row>
    <row r="4" spans="2:16" s="276" customFormat="1" ht="21" customHeight="1">
      <c r="B4" s="277"/>
      <c r="C4" s="278"/>
      <c r="D4" s="279"/>
      <c r="E4" s="280"/>
      <c r="F4" s="281"/>
      <c r="G4" s="282"/>
      <c r="H4" s="283" t="s">
        <v>208</v>
      </c>
      <c r="I4" s="283" t="s">
        <v>209</v>
      </c>
      <c r="J4" s="284"/>
      <c r="K4" s="283" t="s">
        <v>210</v>
      </c>
      <c r="L4" s="283" t="s">
        <v>211</v>
      </c>
      <c r="M4" s="283" t="s">
        <v>212</v>
      </c>
      <c r="N4" s="284"/>
      <c r="O4" s="284"/>
      <c r="P4" s="285"/>
    </row>
    <row r="5" spans="2:16" s="262" customFormat="1" ht="15" customHeight="1">
      <c r="B5" s="286"/>
      <c r="C5" s="217"/>
      <c r="D5" s="286" t="s">
        <v>213</v>
      </c>
      <c r="E5" s="287"/>
      <c r="F5" s="288">
        <v>11226100</v>
      </c>
      <c r="G5" s="289">
        <v>607000</v>
      </c>
      <c r="H5" s="290">
        <v>2302200</v>
      </c>
      <c r="I5" s="290">
        <v>488600</v>
      </c>
      <c r="J5" s="290">
        <v>1119900</v>
      </c>
      <c r="K5" s="290">
        <v>782700</v>
      </c>
      <c r="L5" s="290">
        <v>150600</v>
      </c>
      <c r="M5" s="290">
        <v>329100</v>
      </c>
      <c r="N5" s="290">
        <v>844400</v>
      </c>
      <c r="O5" s="290">
        <v>3011600</v>
      </c>
      <c r="P5" s="291">
        <v>1590000</v>
      </c>
    </row>
    <row r="6" spans="2:16" s="262" customFormat="1" ht="15" customHeight="1">
      <c r="B6" s="286"/>
      <c r="C6" s="217" t="s">
        <v>177</v>
      </c>
      <c r="D6" s="292"/>
      <c r="E6" s="293" t="s">
        <v>214</v>
      </c>
      <c r="F6" s="294">
        <v>68146</v>
      </c>
      <c r="G6" s="295">
        <v>0</v>
      </c>
      <c r="H6" s="296">
        <v>613</v>
      </c>
      <c r="I6" s="296">
        <v>104</v>
      </c>
      <c r="J6" s="296">
        <v>10265</v>
      </c>
      <c r="K6" s="296">
        <v>155</v>
      </c>
      <c r="L6" s="296">
        <v>2420</v>
      </c>
      <c r="M6" s="296">
        <v>0</v>
      </c>
      <c r="N6" s="296">
        <v>0</v>
      </c>
      <c r="O6" s="296">
        <v>48689</v>
      </c>
      <c r="P6" s="297">
        <v>5900</v>
      </c>
    </row>
    <row r="7" spans="2:16" s="262" customFormat="1" ht="15" customHeight="1">
      <c r="B7" s="286"/>
      <c r="C7" s="298"/>
      <c r="D7" s="299" t="s">
        <v>213</v>
      </c>
      <c r="E7" s="300"/>
      <c r="F7" s="301">
        <v>11226100</v>
      </c>
      <c r="G7" s="302">
        <v>607000</v>
      </c>
      <c r="H7" s="303">
        <v>2302200</v>
      </c>
      <c r="I7" s="303">
        <v>488600</v>
      </c>
      <c r="J7" s="303">
        <v>1119900</v>
      </c>
      <c r="K7" s="303">
        <v>782700</v>
      </c>
      <c r="L7" s="303">
        <v>150600</v>
      </c>
      <c r="M7" s="303">
        <v>329100</v>
      </c>
      <c r="N7" s="303">
        <v>844400</v>
      </c>
      <c r="O7" s="303">
        <v>3011600</v>
      </c>
      <c r="P7" s="304">
        <v>1590000</v>
      </c>
    </row>
    <row r="8" spans="2:16" s="262" customFormat="1" ht="15" customHeight="1" thickBot="1">
      <c r="B8" s="305" t="s">
        <v>231</v>
      </c>
      <c r="C8" s="306"/>
      <c r="D8" s="307"/>
      <c r="E8" s="308" t="s">
        <v>214</v>
      </c>
      <c r="F8" s="309">
        <v>68146</v>
      </c>
      <c r="G8" s="310">
        <v>0</v>
      </c>
      <c r="H8" s="311">
        <v>613</v>
      </c>
      <c r="I8" s="311">
        <v>104</v>
      </c>
      <c r="J8" s="311">
        <v>10265</v>
      </c>
      <c r="K8" s="311">
        <v>155</v>
      </c>
      <c r="L8" s="311">
        <v>2420</v>
      </c>
      <c r="M8" s="311">
        <v>0</v>
      </c>
      <c r="N8" s="311">
        <v>0</v>
      </c>
      <c r="O8" s="311">
        <v>48689</v>
      </c>
      <c r="P8" s="312">
        <v>5900</v>
      </c>
    </row>
    <row r="9" spans="2:16" s="262" customFormat="1" ht="15" customHeight="1" thickTop="1">
      <c r="B9" s="286"/>
      <c r="C9" s="313"/>
      <c r="D9" s="299" t="s">
        <v>213</v>
      </c>
      <c r="E9" s="300"/>
      <c r="F9" s="314">
        <v>1745800</v>
      </c>
      <c r="G9" s="302">
        <v>71300</v>
      </c>
      <c r="H9" s="303">
        <v>27200</v>
      </c>
      <c r="I9" s="303">
        <v>499800</v>
      </c>
      <c r="J9" s="303">
        <v>0</v>
      </c>
      <c r="K9" s="303">
        <v>0</v>
      </c>
      <c r="L9" s="303">
        <v>0</v>
      </c>
      <c r="M9" s="303">
        <v>610300</v>
      </c>
      <c r="N9" s="303">
        <v>44700</v>
      </c>
      <c r="O9" s="303">
        <v>403500</v>
      </c>
      <c r="P9" s="304">
        <v>89000</v>
      </c>
    </row>
    <row r="10" spans="2:16" s="262" customFormat="1" ht="15" customHeight="1">
      <c r="B10" s="286"/>
      <c r="C10" s="217" t="s">
        <v>179</v>
      </c>
      <c r="D10" s="292"/>
      <c r="E10" s="293" t="s">
        <v>214</v>
      </c>
      <c r="F10" s="294">
        <v>5879</v>
      </c>
      <c r="G10" s="295">
        <v>0</v>
      </c>
      <c r="H10" s="296">
        <v>90</v>
      </c>
      <c r="I10" s="296">
        <v>0</v>
      </c>
      <c r="J10" s="296">
        <v>0</v>
      </c>
      <c r="K10" s="296">
        <v>0</v>
      </c>
      <c r="L10" s="296">
        <v>0</v>
      </c>
      <c r="M10" s="296">
        <v>0</v>
      </c>
      <c r="N10" s="296">
        <v>0</v>
      </c>
      <c r="O10" s="296">
        <v>5789</v>
      </c>
      <c r="P10" s="297">
        <v>0</v>
      </c>
    </row>
    <row r="11" spans="2:16" s="262" customFormat="1" ht="15" customHeight="1">
      <c r="B11" s="286"/>
      <c r="C11" s="313"/>
      <c r="D11" s="299" t="s">
        <v>213</v>
      </c>
      <c r="E11" s="300"/>
      <c r="F11" s="315">
        <v>1092400</v>
      </c>
      <c r="G11" s="302">
        <v>0</v>
      </c>
      <c r="H11" s="303">
        <v>26400</v>
      </c>
      <c r="I11" s="303">
        <v>170200</v>
      </c>
      <c r="J11" s="303">
        <v>0</v>
      </c>
      <c r="K11" s="303">
        <v>184000</v>
      </c>
      <c r="L11" s="303">
        <v>13600</v>
      </c>
      <c r="M11" s="303">
        <v>0</v>
      </c>
      <c r="N11" s="303">
        <v>461600</v>
      </c>
      <c r="O11" s="303">
        <v>110500</v>
      </c>
      <c r="P11" s="304">
        <v>126100</v>
      </c>
    </row>
    <row r="12" spans="2:16" s="262" customFormat="1" ht="15" customHeight="1">
      <c r="B12" s="286"/>
      <c r="C12" s="217" t="s">
        <v>180</v>
      </c>
      <c r="D12" s="292"/>
      <c r="E12" s="293" t="s">
        <v>214</v>
      </c>
      <c r="F12" s="316">
        <v>1200</v>
      </c>
      <c r="G12" s="295">
        <v>0</v>
      </c>
      <c r="H12" s="296">
        <v>0</v>
      </c>
      <c r="I12" s="296">
        <v>499</v>
      </c>
      <c r="J12" s="296">
        <v>0</v>
      </c>
      <c r="K12" s="296">
        <v>0</v>
      </c>
      <c r="L12" s="296">
        <v>0</v>
      </c>
      <c r="M12" s="296">
        <v>0</v>
      </c>
      <c r="N12" s="296">
        <v>0</v>
      </c>
      <c r="O12" s="296">
        <v>701</v>
      </c>
      <c r="P12" s="297">
        <v>0</v>
      </c>
    </row>
    <row r="13" spans="2:16" s="262" customFormat="1" ht="15" customHeight="1">
      <c r="B13" s="286"/>
      <c r="C13" s="313"/>
      <c r="D13" s="299" t="s">
        <v>213</v>
      </c>
      <c r="E13" s="300"/>
      <c r="F13" s="315">
        <v>373400</v>
      </c>
      <c r="G13" s="302">
        <v>82500</v>
      </c>
      <c r="H13" s="303">
        <v>23700</v>
      </c>
      <c r="I13" s="303">
        <v>22200</v>
      </c>
      <c r="J13" s="303">
        <v>0</v>
      </c>
      <c r="K13" s="303">
        <v>73400</v>
      </c>
      <c r="L13" s="303">
        <v>0</v>
      </c>
      <c r="M13" s="303">
        <v>4900</v>
      </c>
      <c r="N13" s="303">
        <v>0</v>
      </c>
      <c r="O13" s="303">
        <v>166700</v>
      </c>
      <c r="P13" s="304">
        <v>0</v>
      </c>
    </row>
    <row r="14" spans="2:16" s="262" customFormat="1" ht="15" customHeight="1">
      <c r="B14" s="286"/>
      <c r="C14" s="217" t="s">
        <v>195</v>
      </c>
      <c r="D14" s="292"/>
      <c r="E14" s="293" t="s">
        <v>214</v>
      </c>
      <c r="F14" s="316">
        <v>135</v>
      </c>
      <c r="G14" s="295">
        <v>0</v>
      </c>
      <c r="H14" s="296">
        <v>100</v>
      </c>
      <c r="I14" s="296">
        <v>0</v>
      </c>
      <c r="J14" s="296">
        <v>0</v>
      </c>
      <c r="K14" s="296">
        <v>35</v>
      </c>
      <c r="L14" s="296">
        <v>0</v>
      </c>
      <c r="M14" s="296">
        <v>0</v>
      </c>
      <c r="N14" s="296">
        <v>0</v>
      </c>
      <c r="O14" s="296">
        <v>0</v>
      </c>
      <c r="P14" s="297">
        <v>0</v>
      </c>
    </row>
    <row r="15" spans="2:16" s="262" customFormat="1" ht="15" customHeight="1">
      <c r="B15" s="286"/>
      <c r="C15" s="313"/>
      <c r="D15" s="299" t="s">
        <v>213</v>
      </c>
      <c r="E15" s="300"/>
      <c r="F15" s="315">
        <v>1349200</v>
      </c>
      <c r="G15" s="302">
        <v>27400</v>
      </c>
      <c r="H15" s="303">
        <v>153200</v>
      </c>
      <c r="I15" s="303">
        <v>12200</v>
      </c>
      <c r="J15" s="303">
        <v>0</v>
      </c>
      <c r="K15" s="303">
        <v>474500</v>
      </c>
      <c r="L15" s="303">
        <v>0</v>
      </c>
      <c r="M15" s="303">
        <v>237600</v>
      </c>
      <c r="N15" s="303">
        <v>379800</v>
      </c>
      <c r="O15" s="303">
        <v>0</v>
      </c>
      <c r="P15" s="304">
        <v>64500</v>
      </c>
    </row>
    <row r="16" spans="2:16" s="262" customFormat="1" ht="15" customHeight="1">
      <c r="B16" s="286"/>
      <c r="C16" s="217" t="s">
        <v>196</v>
      </c>
      <c r="D16" s="292"/>
      <c r="E16" s="293" t="s">
        <v>214</v>
      </c>
      <c r="F16" s="316">
        <v>765</v>
      </c>
      <c r="G16" s="295">
        <v>0</v>
      </c>
      <c r="H16" s="296">
        <v>0</v>
      </c>
      <c r="I16" s="296">
        <v>0</v>
      </c>
      <c r="J16" s="296">
        <v>0</v>
      </c>
      <c r="K16" s="296">
        <v>0</v>
      </c>
      <c r="L16" s="296">
        <v>0</v>
      </c>
      <c r="M16" s="296">
        <v>0</v>
      </c>
      <c r="N16" s="296">
        <v>0</v>
      </c>
      <c r="O16" s="296">
        <v>765</v>
      </c>
      <c r="P16" s="297">
        <v>0</v>
      </c>
    </row>
    <row r="17" spans="2:16" s="262" customFormat="1" ht="15" customHeight="1">
      <c r="B17" s="286"/>
      <c r="C17" s="298"/>
      <c r="D17" s="299" t="s">
        <v>213</v>
      </c>
      <c r="E17" s="300"/>
      <c r="F17" s="315">
        <v>4560800</v>
      </c>
      <c r="G17" s="317">
        <v>181200</v>
      </c>
      <c r="H17" s="318">
        <v>230500</v>
      </c>
      <c r="I17" s="318">
        <v>704400</v>
      </c>
      <c r="J17" s="318">
        <v>0</v>
      </c>
      <c r="K17" s="318">
        <v>731900</v>
      </c>
      <c r="L17" s="318">
        <v>13600</v>
      </c>
      <c r="M17" s="318">
        <v>852800</v>
      </c>
      <c r="N17" s="318">
        <v>886100</v>
      </c>
      <c r="O17" s="318">
        <v>680700</v>
      </c>
      <c r="P17" s="319">
        <v>279600</v>
      </c>
    </row>
    <row r="18" spans="2:16" s="262" customFormat="1" ht="15" customHeight="1" thickBot="1">
      <c r="B18" s="305" t="s">
        <v>215</v>
      </c>
      <c r="C18" s="306"/>
      <c r="D18" s="307"/>
      <c r="E18" s="308" t="s">
        <v>214</v>
      </c>
      <c r="F18" s="309">
        <v>7979</v>
      </c>
      <c r="G18" s="310">
        <v>0</v>
      </c>
      <c r="H18" s="311">
        <v>190</v>
      </c>
      <c r="I18" s="311">
        <v>499</v>
      </c>
      <c r="J18" s="311">
        <v>0</v>
      </c>
      <c r="K18" s="311">
        <v>35</v>
      </c>
      <c r="L18" s="311">
        <v>0</v>
      </c>
      <c r="M18" s="311">
        <v>0</v>
      </c>
      <c r="N18" s="311">
        <v>0</v>
      </c>
      <c r="O18" s="311">
        <v>7255</v>
      </c>
      <c r="P18" s="312">
        <v>0</v>
      </c>
    </row>
    <row r="19" spans="2:16" s="262" customFormat="1" ht="15" customHeight="1" thickTop="1">
      <c r="B19" s="299"/>
      <c r="C19" s="313"/>
      <c r="D19" s="299" t="s">
        <v>213</v>
      </c>
      <c r="E19" s="300"/>
      <c r="F19" s="315">
        <v>2756600</v>
      </c>
      <c r="G19" s="302">
        <v>62600</v>
      </c>
      <c r="H19" s="303">
        <v>35900</v>
      </c>
      <c r="I19" s="303">
        <v>78700</v>
      </c>
      <c r="J19" s="303">
        <v>148600</v>
      </c>
      <c r="K19" s="303">
        <v>1131600</v>
      </c>
      <c r="L19" s="303">
        <v>0</v>
      </c>
      <c r="M19" s="303">
        <v>0</v>
      </c>
      <c r="N19" s="303">
        <v>506100</v>
      </c>
      <c r="O19" s="303">
        <v>398500</v>
      </c>
      <c r="P19" s="304">
        <v>394600</v>
      </c>
    </row>
    <row r="20" spans="2:16" s="262" customFormat="1" ht="15" customHeight="1">
      <c r="B20" s="286"/>
      <c r="C20" s="217" t="s">
        <v>197</v>
      </c>
      <c r="D20" s="292"/>
      <c r="E20" s="293" t="s">
        <v>214</v>
      </c>
      <c r="F20" s="316">
        <v>12885</v>
      </c>
      <c r="G20" s="295">
        <v>55</v>
      </c>
      <c r="H20" s="296">
        <v>0</v>
      </c>
      <c r="I20" s="296">
        <v>215</v>
      </c>
      <c r="J20" s="296">
        <v>30</v>
      </c>
      <c r="K20" s="296">
        <v>2410</v>
      </c>
      <c r="L20" s="296">
        <v>0</v>
      </c>
      <c r="M20" s="296">
        <v>0</v>
      </c>
      <c r="N20" s="296">
        <v>845</v>
      </c>
      <c r="O20" s="296">
        <v>9330</v>
      </c>
      <c r="P20" s="297">
        <v>0</v>
      </c>
    </row>
    <row r="21" spans="2:16" s="262" customFormat="1" ht="15" customHeight="1">
      <c r="B21" s="286"/>
      <c r="C21" s="313"/>
      <c r="D21" s="299" t="s">
        <v>213</v>
      </c>
      <c r="E21" s="300"/>
      <c r="F21" s="315">
        <v>346600</v>
      </c>
      <c r="G21" s="302">
        <v>0</v>
      </c>
      <c r="H21" s="303">
        <v>45000</v>
      </c>
      <c r="I21" s="303">
        <v>2800</v>
      </c>
      <c r="J21" s="303">
        <v>165600</v>
      </c>
      <c r="K21" s="303">
        <v>88000</v>
      </c>
      <c r="L21" s="303">
        <v>0</v>
      </c>
      <c r="M21" s="303">
        <v>25200</v>
      </c>
      <c r="N21" s="303">
        <v>0</v>
      </c>
      <c r="O21" s="303">
        <v>0</v>
      </c>
      <c r="P21" s="304">
        <v>20000</v>
      </c>
    </row>
    <row r="22" spans="2:16" s="262" customFormat="1" ht="15" customHeight="1">
      <c r="B22" s="286"/>
      <c r="C22" s="217" t="s">
        <v>198</v>
      </c>
      <c r="D22" s="292"/>
      <c r="E22" s="320" t="s">
        <v>214</v>
      </c>
      <c r="F22" s="321">
        <v>0</v>
      </c>
      <c r="G22" s="295">
        <v>0</v>
      </c>
      <c r="H22" s="296">
        <v>0</v>
      </c>
      <c r="I22" s="296">
        <v>0</v>
      </c>
      <c r="J22" s="296">
        <v>0</v>
      </c>
      <c r="K22" s="296">
        <v>0</v>
      </c>
      <c r="L22" s="296">
        <v>0</v>
      </c>
      <c r="M22" s="296">
        <v>0</v>
      </c>
      <c r="N22" s="296">
        <v>0</v>
      </c>
      <c r="O22" s="296">
        <v>0</v>
      </c>
      <c r="P22" s="297">
        <v>0</v>
      </c>
    </row>
    <row r="23" spans="2:16" s="262" customFormat="1" ht="15" customHeight="1">
      <c r="B23" s="286"/>
      <c r="C23" s="298"/>
      <c r="D23" s="299" t="s">
        <v>213</v>
      </c>
      <c r="E23" s="300"/>
      <c r="F23" s="315">
        <v>3103200</v>
      </c>
      <c r="G23" s="317">
        <v>62600</v>
      </c>
      <c r="H23" s="318">
        <v>80900</v>
      </c>
      <c r="I23" s="318">
        <v>81500</v>
      </c>
      <c r="J23" s="318">
        <v>314200</v>
      </c>
      <c r="K23" s="318">
        <v>1219600</v>
      </c>
      <c r="L23" s="318">
        <v>0</v>
      </c>
      <c r="M23" s="318">
        <v>25200</v>
      </c>
      <c r="N23" s="318">
        <v>506100</v>
      </c>
      <c r="O23" s="318">
        <v>398500</v>
      </c>
      <c r="P23" s="319">
        <v>414600</v>
      </c>
    </row>
    <row r="24" spans="2:16" s="262" customFormat="1" ht="15" customHeight="1" thickBot="1">
      <c r="B24" s="305" t="s">
        <v>216</v>
      </c>
      <c r="C24" s="306"/>
      <c r="D24" s="307"/>
      <c r="E24" s="308" t="s">
        <v>214</v>
      </c>
      <c r="F24" s="309">
        <v>12885</v>
      </c>
      <c r="G24" s="310">
        <v>55</v>
      </c>
      <c r="H24" s="311">
        <v>0</v>
      </c>
      <c r="I24" s="311">
        <v>215</v>
      </c>
      <c r="J24" s="311">
        <v>30</v>
      </c>
      <c r="K24" s="311">
        <v>2410</v>
      </c>
      <c r="L24" s="311">
        <v>0</v>
      </c>
      <c r="M24" s="311">
        <v>0</v>
      </c>
      <c r="N24" s="311">
        <v>845</v>
      </c>
      <c r="O24" s="311">
        <v>9330</v>
      </c>
      <c r="P24" s="312">
        <v>0</v>
      </c>
    </row>
    <row r="25" spans="2:16" s="262" customFormat="1" ht="13.5" customHeight="1" thickTop="1">
      <c r="B25" s="286"/>
      <c r="C25" s="313"/>
      <c r="D25" s="299" t="s">
        <v>213</v>
      </c>
      <c r="E25" s="300"/>
      <c r="F25" s="315">
        <v>3139800</v>
      </c>
      <c r="G25" s="302">
        <v>126400</v>
      </c>
      <c r="H25" s="303">
        <v>1825600</v>
      </c>
      <c r="I25" s="303">
        <v>336900</v>
      </c>
      <c r="J25" s="303">
        <v>0</v>
      </c>
      <c r="K25" s="303">
        <v>200600</v>
      </c>
      <c r="L25" s="303">
        <v>0</v>
      </c>
      <c r="M25" s="303">
        <v>0</v>
      </c>
      <c r="N25" s="303">
        <v>215500</v>
      </c>
      <c r="O25" s="303">
        <v>268300</v>
      </c>
      <c r="P25" s="304">
        <v>166500</v>
      </c>
    </row>
    <row r="26" spans="2:16" s="262" customFormat="1" ht="13.5" customHeight="1">
      <c r="B26" s="286"/>
      <c r="C26" s="217" t="s">
        <v>199</v>
      </c>
      <c r="D26" s="292"/>
      <c r="E26" s="293" t="s">
        <v>214</v>
      </c>
      <c r="F26" s="316">
        <v>2732</v>
      </c>
      <c r="G26" s="295">
        <v>0</v>
      </c>
      <c r="H26" s="296">
        <v>107</v>
      </c>
      <c r="I26" s="296">
        <v>318</v>
      </c>
      <c r="J26" s="296">
        <v>0</v>
      </c>
      <c r="K26" s="296">
        <v>0</v>
      </c>
      <c r="L26" s="296">
        <v>0</v>
      </c>
      <c r="M26" s="296">
        <v>0</v>
      </c>
      <c r="N26" s="296">
        <v>382</v>
      </c>
      <c r="O26" s="296">
        <v>1925</v>
      </c>
      <c r="P26" s="297">
        <v>0</v>
      </c>
    </row>
    <row r="27" spans="2:16" s="262" customFormat="1" ht="13.5" customHeight="1">
      <c r="B27" s="286"/>
      <c r="C27" s="313"/>
      <c r="D27" s="299" t="s">
        <v>213</v>
      </c>
      <c r="E27" s="300"/>
      <c r="F27" s="315">
        <v>1704700</v>
      </c>
      <c r="G27" s="302">
        <v>30400</v>
      </c>
      <c r="H27" s="303">
        <v>488200</v>
      </c>
      <c r="I27" s="303">
        <v>48500</v>
      </c>
      <c r="J27" s="303">
        <v>167200</v>
      </c>
      <c r="K27" s="303">
        <v>84900</v>
      </c>
      <c r="L27" s="303">
        <v>0</v>
      </c>
      <c r="M27" s="303">
        <v>31300</v>
      </c>
      <c r="N27" s="303">
        <v>81400</v>
      </c>
      <c r="O27" s="303">
        <v>544800</v>
      </c>
      <c r="P27" s="304">
        <v>228000</v>
      </c>
    </row>
    <row r="28" spans="2:16" s="262" customFormat="1" ht="13.5" customHeight="1">
      <c r="B28" s="286"/>
      <c r="C28" s="217" t="s">
        <v>217</v>
      </c>
      <c r="D28" s="292"/>
      <c r="E28" s="293" t="s">
        <v>214</v>
      </c>
      <c r="F28" s="316">
        <v>0</v>
      </c>
      <c r="G28" s="295">
        <v>0</v>
      </c>
      <c r="H28" s="296">
        <v>0</v>
      </c>
      <c r="I28" s="296">
        <v>0</v>
      </c>
      <c r="J28" s="296">
        <v>0</v>
      </c>
      <c r="K28" s="296">
        <v>0</v>
      </c>
      <c r="L28" s="296">
        <v>0</v>
      </c>
      <c r="M28" s="296">
        <v>0</v>
      </c>
      <c r="N28" s="296">
        <v>0</v>
      </c>
      <c r="O28" s="296">
        <v>0</v>
      </c>
      <c r="P28" s="297">
        <v>0</v>
      </c>
    </row>
    <row r="29" spans="2:16" s="262" customFormat="1" ht="13.5" customHeight="1">
      <c r="B29" s="286"/>
      <c r="C29" s="313"/>
      <c r="D29" s="299" t="s">
        <v>213</v>
      </c>
      <c r="E29" s="300"/>
      <c r="F29" s="315">
        <v>589900</v>
      </c>
      <c r="G29" s="302">
        <v>16500</v>
      </c>
      <c r="H29" s="303">
        <v>4000</v>
      </c>
      <c r="I29" s="303">
        <v>37400</v>
      </c>
      <c r="J29" s="303">
        <v>0</v>
      </c>
      <c r="K29" s="303">
        <v>195800</v>
      </c>
      <c r="L29" s="303">
        <v>0</v>
      </c>
      <c r="M29" s="303">
        <v>249900</v>
      </c>
      <c r="N29" s="303">
        <v>0</v>
      </c>
      <c r="O29" s="303">
        <v>0</v>
      </c>
      <c r="P29" s="304">
        <v>86300</v>
      </c>
    </row>
    <row r="30" spans="2:16" s="262" customFormat="1" ht="13.5" customHeight="1">
      <c r="B30" s="286"/>
      <c r="C30" s="217" t="s">
        <v>183</v>
      </c>
      <c r="D30" s="292"/>
      <c r="E30" s="293" t="s">
        <v>214</v>
      </c>
      <c r="F30" s="316">
        <v>741</v>
      </c>
      <c r="G30" s="295">
        <v>0</v>
      </c>
      <c r="H30" s="296">
        <v>0</v>
      </c>
      <c r="I30" s="296">
        <v>50</v>
      </c>
      <c r="J30" s="296">
        <v>0</v>
      </c>
      <c r="K30" s="296">
        <v>100</v>
      </c>
      <c r="L30" s="296">
        <v>0</v>
      </c>
      <c r="M30" s="296">
        <v>591</v>
      </c>
      <c r="N30" s="296">
        <v>0</v>
      </c>
      <c r="O30" s="296">
        <v>0</v>
      </c>
      <c r="P30" s="297">
        <v>0</v>
      </c>
    </row>
    <row r="31" spans="2:16" s="262" customFormat="1" ht="13.5" customHeight="1">
      <c r="B31" s="286"/>
      <c r="C31" s="313"/>
      <c r="D31" s="299" t="s">
        <v>213</v>
      </c>
      <c r="E31" s="300"/>
      <c r="F31" s="315">
        <v>1054700</v>
      </c>
      <c r="G31" s="302">
        <v>254800</v>
      </c>
      <c r="H31" s="303">
        <v>67200</v>
      </c>
      <c r="I31" s="303">
        <v>0</v>
      </c>
      <c r="J31" s="303">
        <v>175600</v>
      </c>
      <c r="K31" s="303">
        <v>50200</v>
      </c>
      <c r="L31" s="303">
        <v>0</v>
      </c>
      <c r="M31" s="303">
        <v>218700</v>
      </c>
      <c r="N31" s="303">
        <v>0</v>
      </c>
      <c r="O31" s="303">
        <v>284700</v>
      </c>
      <c r="P31" s="304">
        <v>3500</v>
      </c>
    </row>
    <row r="32" spans="2:16" s="262" customFormat="1" ht="13.5" customHeight="1">
      <c r="B32" s="286"/>
      <c r="C32" s="217" t="s">
        <v>184</v>
      </c>
      <c r="D32" s="292"/>
      <c r="E32" s="293" t="s">
        <v>214</v>
      </c>
      <c r="F32" s="316">
        <v>1205</v>
      </c>
      <c r="G32" s="295">
        <v>1000</v>
      </c>
      <c r="H32" s="296">
        <v>70</v>
      </c>
      <c r="I32" s="296">
        <v>0</v>
      </c>
      <c r="J32" s="296">
        <v>0</v>
      </c>
      <c r="K32" s="296">
        <v>0</v>
      </c>
      <c r="L32" s="296">
        <v>0</v>
      </c>
      <c r="M32" s="296">
        <v>135</v>
      </c>
      <c r="N32" s="296">
        <v>0</v>
      </c>
      <c r="O32" s="296">
        <v>0</v>
      </c>
      <c r="P32" s="297">
        <v>0</v>
      </c>
    </row>
    <row r="33" spans="2:16" s="262" customFormat="1" ht="13.5" customHeight="1">
      <c r="B33" s="286"/>
      <c r="C33" s="298"/>
      <c r="D33" s="299" t="s">
        <v>213</v>
      </c>
      <c r="E33" s="300"/>
      <c r="F33" s="315">
        <v>6489100</v>
      </c>
      <c r="G33" s="317">
        <v>428100</v>
      </c>
      <c r="H33" s="318">
        <v>2385000</v>
      </c>
      <c r="I33" s="318">
        <v>422800</v>
      </c>
      <c r="J33" s="318">
        <v>342800</v>
      </c>
      <c r="K33" s="318">
        <v>531500</v>
      </c>
      <c r="L33" s="318">
        <v>0</v>
      </c>
      <c r="M33" s="318">
        <v>499900</v>
      </c>
      <c r="N33" s="318">
        <v>296900</v>
      </c>
      <c r="O33" s="318">
        <v>1097800</v>
      </c>
      <c r="P33" s="319">
        <v>484300</v>
      </c>
    </row>
    <row r="34" spans="2:16" s="262" customFormat="1" ht="13.5" customHeight="1" thickBot="1">
      <c r="B34" s="305" t="s">
        <v>218</v>
      </c>
      <c r="C34" s="306"/>
      <c r="D34" s="307"/>
      <c r="E34" s="308" t="s">
        <v>214</v>
      </c>
      <c r="F34" s="309">
        <v>4678</v>
      </c>
      <c r="G34" s="310">
        <v>1000</v>
      </c>
      <c r="H34" s="311">
        <v>177</v>
      </c>
      <c r="I34" s="311">
        <v>368</v>
      </c>
      <c r="J34" s="311">
        <v>0</v>
      </c>
      <c r="K34" s="311">
        <v>100</v>
      </c>
      <c r="L34" s="311">
        <v>0</v>
      </c>
      <c r="M34" s="311">
        <v>726</v>
      </c>
      <c r="N34" s="311">
        <v>382</v>
      </c>
      <c r="O34" s="311">
        <v>1925</v>
      </c>
      <c r="P34" s="312">
        <v>0</v>
      </c>
    </row>
    <row r="35" spans="2:16" ht="9.75" customHeight="1" thickTop="1">
      <c r="B35" s="182"/>
      <c r="F35" s="322"/>
      <c r="G35" s="323"/>
      <c r="H35" s="323"/>
      <c r="I35" s="323"/>
      <c r="J35" s="323"/>
      <c r="K35" s="323"/>
      <c r="L35" s="323"/>
      <c r="M35" s="323"/>
      <c r="N35" s="323"/>
      <c r="O35" s="323"/>
      <c r="P35" s="323"/>
    </row>
    <row r="36" spans="2:16" s="276" customFormat="1" ht="21" customHeight="1">
      <c r="B36" s="263" t="s">
        <v>232</v>
      </c>
      <c r="C36" s="264"/>
      <c r="D36" s="265"/>
      <c r="E36" s="266"/>
      <c r="F36" s="324" t="s">
        <v>171</v>
      </c>
      <c r="G36" s="325" t="s">
        <v>60</v>
      </c>
      <c r="H36" s="326" t="s">
        <v>62</v>
      </c>
      <c r="I36" s="327"/>
      <c r="J36" s="328" t="s">
        <v>64</v>
      </c>
      <c r="K36" s="329" t="s">
        <v>230</v>
      </c>
      <c r="L36" s="330"/>
      <c r="M36" s="331"/>
      <c r="N36" s="328" t="s">
        <v>206</v>
      </c>
      <c r="O36" s="328" t="s">
        <v>69</v>
      </c>
      <c r="P36" s="332" t="s">
        <v>207</v>
      </c>
    </row>
    <row r="37" spans="2:16" s="276" customFormat="1" ht="21" customHeight="1">
      <c r="B37" s="277"/>
      <c r="C37" s="278"/>
      <c r="D37" s="279"/>
      <c r="E37" s="280"/>
      <c r="F37" s="333"/>
      <c r="G37" s="334"/>
      <c r="H37" s="335" t="s">
        <v>208</v>
      </c>
      <c r="I37" s="335" t="s">
        <v>209</v>
      </c>
      <c r="J37" s="336"/>
      <c r="K37" s="335" t="s">
        <v>210</v>
      </c>
      <c r="L37" s="335" t="s">
        <v>211</v>
      </c>
      <c r="M37" s="335" t="s">
        <v>212</v>
      </c>
      <c r="N37" s="336"/>
      <c r="O37" s="336"/>
      <c r="P37" s="337"/>
    </row>
    <row r="38" spans="2:16" s="262" customFormat="1" ht="13.5" customHeight="1">
      <c r="B38" s="286"/>
      <c r="C38" s="313"/>
      <c r="D38" s="299" t="s">
        <v>213</v>
      </c>
      <c r="E38" s="300"/>
      <c r="F38" s="315">
        <v>3594500</v>
      </c>
      <c r="G38" s="338">
        <v>0</v>
      </c>
      <c r="H38" s="290">
        <v>1354900</v>
      </c>
      <c r="I38" s="290">
        <v>22600</v>
      </c>
      <c r="J38" s="290">
        <v>0</v>
      </c>
      <c r="K38" s="290">
        <v>183800</v>
      </c>
      <c r="L38" s="290">
        <v>7000</v>
      </c>
      <c r="M38" s="290">
        <v>0</v>
      </c>
      <c r="N38" s="290">
        <v>462100</v>
      </c>
      <c r="O38" s="290">
        <v>853300</v>
      </c>
      <c r="P38" s="291">
        <v>710800</v>
      </c>
    </row>
    <row r="39" spans="2:16" s="262" customFormat="1" ht="13.5" customHeight="1">
      <c r="B39" s="286"/>
      <c r="C39" s="217" t="s">
        <v>186</v>
      </c>
      <c r="D39" s="292"/>
      <c r="E39" s="293" t="s">
        <v>214</v>
      </c>
      <c r="F39" s="316">
        <v>12522</v>
      </c>
      <c r="G39" s="295">
        <v>0</v>
      </c>
      <c r="H39" s="296">
        <v>9215</v>
      </c>
      <c r="I39" s="296">
        <v>204</v>
      </c>
      <c r="J39" s="296">
        <v>0</v>
      </c>
      <c r="K39" s="296">
        <v>0</v>
      </c>
      <c r="L39" s="296">
        <v>0</v>
      </c>
      <c r="M39" s="296">
        <v>0</v>
      </c>
      <c r="N39" s="296">
        <v>810</v>
      </c>
      <c r="O39" s="296">
        <v>1974</v>
      </c>
      <c r="P39" s="297">
        <v>319</v>
      </c>
    </row>
    <row r="40" spans="2:16" s="262" customFormat="1" ht="13.5" customHeight="1">
      <c r="B40" s="286"/>
      <c r="C40" s="313"/>
      <c r="D40" s="299" t="s">
        <v>213</v>
      </c>
      <c r="E40" s="300"/>
      <c r="F40" s="315">
        <v>282700</v>
      </c>
      <c r="G40" s="339">
        <v>0</v>
      </c>
      <c r="H40" s="303">
        <v>126300</v>
      </c>
      <c r="I40" s="303">
        <v>56500</v>
      </c>
      <c r="J40" s="303">
        <v>0</v>
      </c>
      <c r="K40" s="303">
        <v>0</v>
      </c>
      <c r="L40" s="303">
        <v>0</v>
      </c>
      <c r="M40" s="303">
        <v>0</v>
      </c>
      <c r="N40" s="303">
        <v>8700</v>
      </c>
      <c r="O40" s="303">
        <v>32800</v>
      </c>
      <c r="P40" s="304">
        <v>58400</v>
      </c>
    </row>
    <row r="41" spans="2:16" s="262" customFormat="1" ht="13.5" customHeight="1">
      <c r="B41" s="286"/>
      <c r="C41" s="217" t="s">
        <v>219</v>
      </c>
      <c r="D41" s="292"/>
      <c r="E41" s="293" t="s">
        <v>214</v>
      </c>
      <c r="F41" s="316">
        <v>1190</v>
      </c>
      <c r="G41" s="295">
        <v>0</v>
      </c>
      <c r="H41" s="296">
        <v>500</v>
      </c>
      <c r="I41" s="296">
        <v>0</v>
      </c>
      <c r="J41" s="296">
        <v>0</v>
      </c>
      <c r="K41" s="296">
        <v>0</v>
      </c>
      <c r="L41" s="296">
        <v>0</v>
      </c>
      <c r="M41" s="296">
        <v>0</v>
      </c>
      <c r="N41" s="296">
        <v>0</v>
      </c>
      <c r="O41" s="296">
        <v>160</v>
      </c>
      <c r="P41" s="297">
        <v>530</v>
      </c>
    </row>
    <row r="42" spans="2:16" s="262" customFormat="1" ht="13.5" customHeight="1">
      <c r="B42" s="286"/>
      <c r="C42" s="313"/>
      <c r="D42" s="299" t="s">
        <v>213</v>
      </c>
      <c r="E42" s="300"/>
      <c r="F42" s="315">
        <v>40400</v>
      </c>
      <c r="G42" s="339">
        <v>0</v>
      </c>
      <c r="H42" s="303">
        <v>800</v>
      </c>
      <c r="I42" s="303">
        <v>39600</v>
      </c>
      <c r="J42" s="303">
        <v>0</v>
      </c>
      <c r="K42" s="303">
        <v>0</v>
      </c>
      <c r="L42" s="303">
        <v>0</v>
      </c>
      <c r="M42" s="303">
        <v>0</v>
      </c>
      <c r="N42" s="303">
        <v>0</v>
      </c>
      <c r="O42" s="303">
        <v>0</v>
      </c>
      <c r="P42" s="304">
        <v>0</v>
      </c>
    </row>
    <row r="43" spans="2:16" s="262" customFormat="1" ht="13.5" customHeight="1">
      <c r="B43" s="286"/>
      <c r="C43" s="217" t="s">
        <v>187</v>
      </c>
      <c r="D43" s="292"/>
      <c r="E43" s="293" t="s">
        <v>214</v>
      </c>
      <c r="F43" s="294">
        <v>0</v>
      </c>
      <c r="G43" s="295">
        <v>0</v>
      </c>
      <c r="H43" s="296">
        <v>0</v>
      </c>
      <c r="I43" s="296">
        <v>0</v>
      </c>
      <c r="J43" s="296">
        <v>0</v>
      </c>
      <c r="K43" s="296">
        <v>0</v>
      </c>
      <c r="L43" s="296">
        <v>0</v>
      </c>
      <c r="M43" s="296">
        <v>0</v>
      </c>
      <c r="N43" s="296">
        <v>0</v>
      </c>
      <c r="O43" s="296">
        <v>0</v>
      </c>
      <c r="P43" s="297">
        <v>0</v>
      </c>
    </row>
    <row r="44" spans="2:16" s="262" customFormat="1" ht="13.5" customHeight="1">
      <c r="B44" s="286"/>
      <c r="C44" s="313"/>
      <c r="D44" s="299" t="s">
        <v>213</v>
      </c>
      <c r="E44" s="300"/>
      <c r="F44" s="315">
        <v>89500</v>
      </c>
      <c r="G44" s="339">
        <v>0</v>
      </c>
      <c r="H44" s="303">
        <v>89500</v>
      </c>
      <c r="I44" s="303">
        <v>0</v>
      </c>
      <c r="J44" s="303">
        <v>0</v>
      </c>
      <c r="K44" s="303">
        <v>0</v>
      </c>
      <c r="L44" s="303">
        <v>0</v>
      </c>
      <c r="M44" s="303">
        <v>0</v>
      </c>
      <c r="N44" s="303">
        <v>0</v>
      </c>
      <c r="O44" s="303">
        <v>0</v>
      </c>
      <c r="P44" s="304">
        <v>0</v>
      </c>
    </row>
    <row r="45" spans="2:16" s="262" customFormat="1" ht="13.5" customHeight="1">
      <c r="B45" s="286"/>
      <c r="C45" s="217" t="s">
        <v>188</v>
      </c>
      <c r="D45" s="292"/>
      <c r="E45" s="293" t="s">
        <v>214</v>
      </c>
      <c r="F45" s="316">
        <v>0</v>
      </c>
      <c r="G45" s="295">
        <v>0</v>
      </c>
      <c r="H45" s="296">
        <v>0</v>
      </c>
      <c r="I45" s="296">
        <v>0</v>
      </c>
      <c r="J45" s="296">
        <v>0</v>
      </c>
      <c r="K45" s="296">
        <v>0</v>
      </c>
      <c r="L45" s="296">
        <v>0</v>
      </c>
      <c r="M45" s="296">
        <v>0</v>
      </c>
      <c r="N45" s="296">
        <v>0</v>
      </c>
      <c r="O45" s="296">
        <v>0</v>
      </c>
      <c r="P45" s="297">
        <v>0</v>
      </c>
    </row>
    <row r="46" spans="2:16" s="262" customFormat="1" ht="13.5" customHeight="1">
      <c r="B46" s="286"/>
      <c r="C46" s="313"/>
      <c r="D46" s="299" t="s">
        <v>213</v>
      </c>
      <c r="E46" s="300"/>
      <c r="F46" s="315">
        <v>1648100</v>
      </c>
      <c r="G46" s="302">
        <v>15700</v>
      </c>
      <c r="H46" s="303">
        <v>1599900</v>
      </c>
      <c r="I46" s="303">
        <v>13900</v>
      </c>
      <c r="J46" s="303">
        <v>0</v>
      </c>
      <c r="K46" s="303">
        <v>18600</v>
      </c>
      <c r="L46" s="303">
        <v>0</v>
      </c>
      <c r="M46" s="303">
        <v>0</v>
      </c>
      <c r="N46" s="303">
        <v>0</v>
      </c>
      <c r="O46" s="303">
        <v>0</v>
      </c>
      <c r="P46" s="304">
        <v>0</v>
      </c>
    </row>
    <row r="47" spans="2:16" s="262" customFormat="1" ht="13.5" customHeight="1">
      <c r="B47" s="286"/>
      <c r="C47" s="217" t="s">
        <v>189</v>
      </c>
      <c r="D47" s="292"/>
      <c r="E47" s="293" t="s">
        <v>214</v>
      </c>
      <c r="F47" s="316">
        <v>0</v>
      </c>
      <c r="G47" s="295">
        <v>0</v>
      </c>
      <c r="H47" s="296">
        <v>0</v>
      </c>
      <c r="I47" s="296">
        <v>0</v>
      </c>
      <c r="J47" s="296">
        <v>0</v>
      </c>
      <c r="K47" s="296">
        <v>0</v>
      </c>
      <c r="L47" s="296">
        <v>0</v>
      </c>
      <c r="M47" s="296">
        <v>0</v>
      </c>
      <c r="N47" s="296">
        <v>0</v>
      </c>
      <c r="O47" s="296">
        <v>0</v>
      </c>
      <c r="P47" s="297">
        <v>0</v>
      </c>
    </row>
    <row r="48" spans="2:16" s="262" customFormat="1" ht="13.5" customHeight="1">
      <c r="B48" s="286"/>
      <c r="C48" s="298"/>
      <c r="D48" s="299" t="s">
        <v>213</v>
      </c>
      <c r="E48" s="300"/>
      <c r="F48" s="315">
        <v>5655200</v>
      </c>
      <c r="G48" s="317">
        <v>15700</v>
      </c>
      <c r="H48" s="318">
        <v>3171400</v>
      </c>
      <c r="I48" s="318">
        <v>132600</v>
      </c>
      <c r="J48" s="318">
        <v>0</v>
      </c>
      <c r="K48" s="318">
        <v>202400</v>
      </c>
      <c r="L48" s="318">
        <v>7000</v>
      </c>
      <c r="M48" s="318">
        <v>0</v>
      </c>
      <c r="N48" s="318">
        <v>470800</v>
      </c>
      <c r="O48" s="318">
        <v>886100</v>
      </c>
      <c r="P48" s="319">
        <v>769200</v>
      </c>
    </row>
    <row r="49" spans="2:16" s="262" customFormat="1" ht="13.5" customHeight="1" thickBot="1">
      <c r="B49" s="305" t="s">
        <v>220</v>
      </c>
      <c r="C49" s="306"/>
      <c r="D49" s="307"/>
      <c r="E49" s="308" t="s">
        <v>214</v>
      </c>
      <c r="F49" s="309">
        <v>13712</v>
      </c>
      <c r="G49" s="310">
        <v>0</v>
      </c>
      <c r="H49" s="311">
        <v>9715</v>
      </c>
      <c r="I49" s="311">
        <v>204</v>
      </c>
      <c r="J49" s="311">
        <v>0</v>
      </c>
      <c r="K49" s="311">
        <v>0</v>
      </c>
      <c r="L49" s="311">
        <v>0</v>
      </c>
      <c r="M49" s="311">
        <v>0</v>
      </c>
      <c r="N49" s="311">
        <v>810</v>
      </c>
      <c r="O49" s="311">
        <v>2134</v>
      </c>
      <c r="P49" s="312">
        <v>849</v>
      </c>
    </row>
    <row r="50" spans="2:16" s="262" customFormat="1" ht="13.5" customHeight="1" thickTop="1">
      <c r="B50" s="286"/>
      <c r="C50" s="313"/>
      <c r="D50" s="299" t="s">
        <v>213</v>
      </c>
      <c r="E50" s="300"/>
      <c r="F50" s="315">
        <v>10552800</v>
      </c>
      <c r="G50" s="302">
        <v>88500</v>
      </c>
      <c r="H50" s="303">
        <v>955300</v>
      </c>
      <c r="I50" s="303">
        <v>893500</v>
      </c>
      <c r="J50" s="303">
        <v>507300</v>
      </c>
      <c r="K50" s="303">
        <v>495400</v>
      </c>
      <c r="L50" s="303">
        <v>1700</v>
      </c>
      <c r="M50" s="303">
        <v>1102500</v>
      </c>
      <c r="N50" s="303">
        <v>4356900</v>
      </c>
      <c r="O50" s="303">
        <v>944900</v>
      </c>
      <c r="P50" s="304">
        <v>1206800</v>
      </c>
    </row>
    <row r="51" spans="2:16" s="262" customFormat="1" ht="13.5" customHeight="1">
      <c r="B51" s="286"/>
      <c r="C51" s="217" t="s">
        <v>221</v>
      </c>
      <c r="D51" s="292"/>
      <c r="E51" s="293" t="s">
        <v>214</v>
      </c>
      <c r="F51" s="316">
        <v>10163</v>
      </c>
      <c r="G51" s="295">
        <v>0</v>
      </c>
      <c r="H51" s="296">
        <v>59</v>
      </c>
      <c r="I51" s="296">
        <v>471</v>
      </c>
      <c r="J51" s="296">
        <v>268</v>
      </c>
      <c r="K51" s="296">
        <v>15</v>
      </c>
      <c r="L51" s="296">
        <v>0</v>
      </c>
      <c r="M51" s="296">
        <v>0</v>
      </c>
      <c r="N51" s="296">
        <v>8983</v>
      </c>
      <c r="O51" s="296">
        <v>367</v>
      </c>
      <c r="P51" s="297">
        <v>0</v>
      </c>
    </row>
    <row r="52" spans="2:16" s="262" customFormat="1" ht="13.5" customHeight="1">
      <c r="B52" s="286"/>
      <c r="C52" s="313"/>
      <c r="D52" s="299" t="s">
        <v>213</v>
      </c>
      <c r="E52" s="300"/>
      <c r="F52" s="315">
        <v>1527100</v>
      </c>
      <c r="G52" s="302">
        <v>217000</v>
      </c>
      <c r="H52" s="303">
        <v>52000</v>
      </c>
      <c r="I52" s="303">
        <v>46300</v>
      </c>
      <c r="J52" s="303">
        <v>32700</v>
      </c>
      <c r="K52" s="303">
        <v>216100</v>
      </c>
      <c r="L52" s="303">
        <v>0</v>
      </c>
      <c r="M52" s="303">
        <v>0</v>
      </c>
      <c r="N52" s="303">
        <v>113200</v>
      </c>
      <c r="O52" s="303">
        <v>825800</v>
      </c>
      <c r="P52" s="304">
        <v>24000</v>
      </c>
    </row>
    <row r="53" spans="2:16" s="262" customFormat="1" ht="13.5" customHeight="1">
      <c r="B53" s="286"/>
      <c r="C53" s="217" t="s">
        <v>222</v>
      </c>
      <c r="D53" s="292"/>
      <c r="E53" s="293" t="s">
        <v>214</v>
      </c>
      <c r="F53" s="316">
        <v>7100</v>
      </c>
      <c r="G53" s="295">
        <v>0</v>
      </c>
      <c r="H53" s="296">
        <v>0</v>
      </c>
      <c r="I53" s="296">
        <v>0</v>
      </c>
      <c r="J53" s="296">
        <v>0</v>
      </c>
      <c r="K53" s="296">
        <v>7100</v>
      </c>
      <c r="L53" s="296">
        <v>0</v>
      </c>
      <c r="M53" s="296">
        <v>0</v>
      </c>
      <c r="N53" s="296">
        <v>0</v>
      </c>
      <c r="O53" s="296">
        <v>0</v>
      </c>
      <c r="P53" s="297">
        <v>0</v>
      </c>
    </row>
    <row r="54" spans="2:16" s="262" customFormat="1" ht="13.5" customHeight="1">
      <c r="B54" s="286"/>
      <c r="C54" s="298"/>
      <c r="D54" s="299" t="s">
        <v>213</v>
      </c>
      <c r="E54" s="300"/>
      <c r="F54" s="315">
        <v>12079900</v>
      </c>
      <c r="G54" s="317">
        <v>305500</v>
      </c>
      <c r="H54" s="318">
        <v>1007300</v>
      </c>
      <c r="I54" s="318">
        <v>939800</v>
      </c>
      <c r="J54" s="318">
        <v>540000</v>
      </c>
      <c r="K54" s="318">
        <v>711500</v>
      </c>
      <c r="L54" s="318">
        <v>1700</v>
      </c>
      <c r="M54" s="318">
        <v>1102500</v>
      </c>
      <c r="N54" s="318">
        <v>4470100</v>
      </c>
      <c r="O54" s="318">
        <v>1770700</v>
      </c>
      <c r="P54" s="319">
        <v>1230800</v>
      </c>
    </row>
    <row r="55" spans="2:16" s="262" customFormat="1" ht="13.5" customHeight="1" thickBot="1">
      <c r="B55" s="305" t="s">
        <v>223</v>
      </c>
      <c r="C55" s="306"/>
      <c r="D55" s="307"/>
      <c r="E55" s="308" t="s">
        <v>214</v>
      </c>
      <c r="F55" s="309">
        <v>17263</v>
      </c>
      <c r="G55" s="310">
        <v>0</v>
      </c>
      <c r="H55" s="311">
        <v>59</v>
      </c>
      <c r="I55" s="311">
        <v>471</v>
      </c>
      <c r="J55" s="311">
        <v>268</v>
      </c>
      <c r="K55" s="311">
        <v>7115</v>
      </c>
      <c r="L55" s="311">
        <v>0</v>
      </c>
      <c r="M55" s="311">
        <v>0</v>
      </c>
      <c r="N55" s="311">
        <v>8983</v>
      </c>
      <c r="O55" s="311">
        <v>367</v>
      </c>
      <c r="P55" s="312">
        <v>0</v>
      </c>
    </row>
    <row r="56" spans="2:16" s="262" customFormat="1" ht="13.5" customHeight="1" thickTop="1">
      <c r="B56" s="286"/>
      <c r="C56" s="313"/>
      <c r="D56" s="299" t="s">
        <v>213</v>
      </c>
      <c r="E56" s="300"/>
      <c r="F56" s="315">
        <v>4243000</v>
      </c>
      <c r="G56" s="302">
        <v>183900</v>
      </c>
      <c r="H56" s="303">
        <v>200900</v>
      </c>
      <c r="I56" s="303">
        <v>38800</v>
      </c>
      <c r="J56" s="303">
        <v>57300</v>
      </c>
      <c r="K56" s="303">
        <v>875500</v>
      </c>
      <c r="L56" s="303">
        <v>95300</v>
      </c>
      <c r="M56" s="303">
        <v>879100</v>
      </c>
      <c r="N56" s="303">
        <v>213100</v>
      </c>
      <c r="O56" s="303">
        <v>1637600</v>
      </c>
      <c r="P56" s="304">
        <v>61500</v>
      </c>
    </row>
    <row r="57" spans="2:16" s="262" customFormat="1" ht="13.5" customHeight="1">
      <c r="B57" s="286"/>
      <c r="C57" s="217" t="s">
        <v>224</v>
      </c>
      <c r="D57" s="292"/>
      <c r="E57" s="293" t="s">
        <v>214</v>
      </c>
      <c r="F57" s="316">
        <v>965</v>
      </c>
      <c r="G57" s="295">
        <v>0</v>
      </c>
      <c r="H57" s="296">
        <v>1</v>
      </c>
      <c r="I57" s="296">
        <v>37</v>
      </c>
      <c r="J57" s="296">
        <v>0</v>
      </c>
      <c r="K57" s="296">
        <v>287</v>
      </c>
      <c r="L57" s="296">
        <v>385</v>
      </c>
      <c r="M57" s="296">
        <v>0</v>
      </c>
      <c r="N57" s="296">
        <v>12</v>
      </c>
      <c r="O57" s="296">
        <v>0</v>
      </c>
      <c r="P57" s="297">
        <v>243</v>
      </c>
    </row>
    <row r="58" spans="2:16" s="262" customFormat="1" ht="13.5" customHeight="1">
      <c r="B58" s="286"/>
      <c r="C58" s="298"/>
      <c r="D58" s="299" t="s">
        <v>213</v>
      </c>
      <c r="E58" s="300"/>
      <c r="F58" s="315">
        <v>4243000</v>
      </c>
      <c r="G58" s="317">
        <v>183900</v>
      </c>
      <c r="H58" s="318">
        <v>200900</v>
      </c>
      <c r="I58" s="318">
        <v>38800</v>
      </c>
      <c r="J58" s="318">
        <v>57300</v>
      </c>
      <c r="K58" s="318">
        <v>875500</v>
      </c>
      <c r="L58" s="318">
        <v>95300</v>
      </c>
      <c r="M58" s="318">
        <v>879100</v>
      </c>
      <c r="N58" s="318">
        <v>213100</v>
      </c>
      <c r="O58" s="318">
        <v>1637600</v>
      </c>
      <c r="P58" s="319">
        <v>61500</v>
      </c>
    </row>
    <row r="59" spans="2:16" s="262" customFormat="1" ht="13.5" customHeight="1" thickBot="1">
      <c r="B59" s="305" t="s">
        <v>225</v>
      </c>
      <c r="C59" s="306"/>
      <c r="D59" s="307"/>
      <c r="E59" s="308" t="s">
        <v>214</v>
      </c>
      <c r="F59" s="309">
        <v>965</v>
      </c>
      <c r="G59" s="310">
        <v>0</v>
      </c>
      <c r="H59" s="311">
        <v>1</v>
      </c>
      <c r="I59" s="311">
        <v>37</v>
      </c>
      <c r="J59" s="311">
        <v>0</v>
      </c>
      <c r="K59" s="311">
        <v>287</v>
      </c>
      <c r="L59" s="311">
        <v>385</v>
      </c>
      <c r="M59" s="311">
        <v>0</v>
      </c>
      <c r="N59" s="311">
        <v>12</v>
      </c>
      <c r="O59" s="311">
        <v>0</v>
      </c>
      <c r="P59" s="312">
        <v>243</v>
      </c>
    </row>
    <row r="60" spans="6:16" s="340" customFormat="1" ht="13.5" customHeight="1" thickTop="1">
      <c r="F60" s="341"/>
      <c r="P60" s="342"/>
    </row>
    <row r="61" spans="2:17" ht="13.5" customHeight="1">
      <c r="B61" s="343"/>
      <c r="C61" s="344"/>
      <c r="D61" s="343" t="s">
        <v>213</v>
      </c>
      <c r="E61" s="345"/>
      <c r="F61" s="346">
        <v>47357300</v>
      </c>
      <c r="G61" s="347">
        <v>1784000</v>
      </c>
      <c r="H61" s="347">
        <v>9378200</v>
      </c>
      <c r="I61" s="347">
        <v>2808500</v>
      </c>
      <c r="J61" s="347">
        <v>2374200</v>
      </c>
      <c r="K61" s="347">
        <v>5055100</v>
      </c>
      <c r="L61" s="347">
        <v>268200</v>
      </c>
      <c r="M61" s="347">
        <v>3688600</v>
      </c>
      <c r="N61" s="347">
        <v>7687500</v>
      </c>
      <c r="O61" s="347">
        <v>9483000</v>
      </c>
      <c r="P61" s="348">
        <v>4830000</v>
      </c>
      <c r="Q61" s="262"/>
    </row>
    <row r="62" spans="2:17" ht="13.5" customHeight="1">
      <c r="B62" s="349" t="s">
        <v>226</v>
      </c>
      <c r="C62" s="350"/>
      <c r="D62" s="351"/>
      <c r="E62" s="352" t="s">
        <v>214</v>
      </c>
      <c r="F62" s="353">
        <v>125628</v>
      </c>
      <c r="G62" s="354">
        <v>1055</v>
      </c>
      <c r="H62" s="354">
        <v>10755</v>
      </c>
      <c r="I62" s="354">
        <v>1898</v>
      </c>
      <c r="J62" s="354">
        <v>10563</v>
      </c>
      <c r="K62" s="354">
        <v>10102</v>
      </c>
      <c r="L62" s="354">
        <v>2805</v>
      </c>
      <c r="M62" s="354">
        <v>726</v>
      </c>
      <c r="N62" s="354">
        <v>11032</v>
      </c>
      <c r="O62" s="354">
        <v>69700</v>
      </c>
      <c r="P62" s="355">
        <v>6992</v>
      </c>
      <c r="Q62" s="262"/>
    </row>
    <row r="63" spans="2:16" ht="13.5" customHeight="1">
      <c r="B63" s="343"/>
      <c r="C63" s="344"/>
      <c r="D63" s="343" t="s">
        <v>213</v>
      </c>
      <c r="E63" s="345"/>
      <c r="F63" s="346">
        <v>43573900</v>
      </c>
      <c r="G63" s="356">
        <v>1878700</v>
      </c>
      <c r="H63" s="356">
        <v>8997400</v>
      </c>
      <c r="I63" s="356">
        <v>2508200</v>
      </c>
      <c r="J63" s="356">
        <v>2299000</v>
      </c>
      <c r="K63" s="356">
        <v>5311600</v>
      </c>
      <c r="L63" s="356">
        <v>298700</v>
      </c>
      <c r="M63" s="356">
        <v>2953700</v>
      </c>
      <c r="N63" s="356">
        <v>6729800</v>
      </c>
      <c r="O63" s="356">
        <v>9064200</v>
      </c>
      <c r="P63" s="357">
        <v>3532600</v>
      </c>
    </row>
    <row r="64" spans="2:16" ht="13.5" customHeight="1">
      <c r="B64" s="349" t="s">
        <v>227</v>
      </c>
      <c r="C64" s="350"/>
      <c r="D64" s="351"/>
      <c r="E64" s="352" t="s">
        <v>214</v>
      </c>
      <c r="F64" s="353">
        <v>176754</v>
      </c>
      <c r="G64" s="358">
        <v>6810</v>
      </c>
      <c r="H64" s="358">
        <v>18236</v>
      </c>
      <c r="I64" s="358">
        <v>2266</v>
      </c>
      <c r="J64" s="358">
        <v>548</v>
      </c>
      <c r="K64" s="358">
        <v>26226</v>
      </c>
      <c r="L64" s="358">
        <v>3110</v>
      </c>
      <c r="M64" s="358">
        <v>1001</v>
      </c>
      <c r="N64" s="358">
        <v>20228</v>
      </c>
      <c r="O64" s="358">
        <v>89612</v>
      </c>
      <c r="P64" s="359">
        <v>8717</v>
      </c>
    </row>
    <row r="65" spans="2:16" ht="13.5" customHeight="1">
      <c r="B65" s="343"/>
      <c r="C65" s="344"/>
      <c r="D65" s="343" t="s">
        <v>213</v>
      </c>
      <c r="E65" s="345"/>
      <c r="F65" s="360">
        <f aca="true" t="shared" si="0" ref="F65:P65">F61/F63</f>
        <v>1.0868272061945339</v>
      </c>
      <c r="G65" s="361">
        <f t="shared" si="0"/>
        <v>0.9495928035343588</v>
      </c>
      <c r="H65" s="361">
        <f t="shared" si="0"/>
        <v>1.0423233378531576</v>
      </c>
      <c r="I65" s="361">
        <f t="shared" si="0"/>
        <v>1.1197272944741248</v>
      </c>
      <c r="J65" s="361">
        <f t="shared" si="0"/>
        <v>1.0327098738581992</v>
      </c>
      <c r="K65" s="361">
        <f t="shared" si="0"/>
        <v>0.9517094660742526</v>
      </c>
      <c r="L65" s="361">
        <f t="shared" si="0"/>
        <v>0.8978908603950452</v>
      </c>
      <c r="M65" s="361">
        <f t="shared" si="0"/>
        <v>1.2488065815756508</v>
      </c>
      <c r="N65" s="361">
        <f t="shared" si="0"/>
        <v>1.1423073494011708</v>
      </c>
      <c r="O65" s="361">
        <f t="shared" si="0"/>
        <v>1.046203746607533</v>
      </c>
      <c r="P65" s="362">
        <f t="shared" si="0"/>
        <v>1.3672649040366869</v>
      </c>
    </row>
    <row r="66" spans="2:16" ht="13.5" customHeight="1">
      <c r="B66" s="349" t="s">
        <v>89</v>
      </c>
      <c r="C66" s="350"/>
      <c r="D66" s="351"/>
      <c r="E66" s="352" t="s">
        <v>214</v>
      </c>
      <c r="F66" s="363">
        <f aca="true" t="shared" si="1" ref="F66:P66">F62/F64</f>
        <v>0.710750534641366</v>
      </c>
      <c r="G66" s="364">
        <f t="shared" si="1"/>
        <v>0.15491923641703378</v>
      </c>
      <c r="H66" s="364">
        <f t="shared" si="1"/>
        <v>0.5897674928712437</v>
      </c>
      <c r="I66" s="364">
        <f t="shared" si="1"/>
        <v>0.8375992939099736</v>
      </c>
      <c r="J66" s="364">
        <f t="shared" si="1"/>
        <v>19.275547445255473</v>
      </c>
      <c r="K66" s="364">
        <f t="shared" si="1"/>
        <v>0.3851902691985053</v>
      </c>
      <c r="L66" s="364">
        <f t="shared" si="1"/>
        <v>0.9019292604501608</v>
      </c>
      <c r="M66" s="364">
        <f t="shared" si="1"/>
        <v>0.7252747252747253</v>
      </c>
      <c r="N66" s="364">
        <f t="shared" si="1"/>
        <v>0.5453826379276251</v>
      </c>
      <c r="O66" s="364">
        <f t="shared" si="1"/>
        <v>0.7777976163906619</v>
      </c>
      <c r="P66" s="365">
        <f t="shared" si="1"/>
        <v>0.8021108179419525</v>
      </c>
    </row>
    <row r="69" spans="8:11" ht="10.5">
      <c r="H69" s="366">
        <f>H61+I61</f>
        <v>12186700</v>
      </c>
      <c r="K69" s="366">
        <f>K61+L61+M61</f>
        <v>9011900</v>
      </c>
    </row>
  </sheetData>
  <sheetProtection/>
  <mergeCells count="18">
    <mergeCell ref="B3:C4"/>
    <mergeCell ref="H3:I3"/>
    <mergeCell ref="K3:M3"/>
    <mergeCell ref="G3:G4"/>
    <mergeCell ref="J3:J4"/>
    <mergeCell ref="F3:F4"/>
    <mergeCell ref="H36:I36"/>
    <mergeCell ref="J36:J37"/>
    <mergeCell ref="K36:M36"/>
    <mergeCell ref="B36:C37"/>
    <mergeCell ref="F36:F37"/>
    <mergeCell ref="G36:G37"/>
    <mergeCell ref="N3:N4"/>
    <mergeCell ref="O3:O4"/>
    <mergeCell ref="P3:P4"/>
    <mergeCell ref="N36:N37"/>
    <mergeCell ref="O36:O37"/>
    <mergeCell ref="P36:P37"/>
  </mergeCells>
  <printOptions/>
  <pageMargins left="0.4" right="0.7874015748031497" top="0.65" bottom="0.5905511811023623" header="0.5118110236220472" footer="0.5118110236220472"/>
  <pageSetup horizontalDpi="600" verticalDpi="600" orientation="landscape" paperSize="9" scale="90" r:id="rId2"/>
  <rowBreaks count="1" manualBreakCount="1">
    <brk id="34" max="15" man="1"/>
  </rowBreaks>
  <drawing r:id="rId1"/>
</worksheet>
</file>

<file path=xl/worksheets/sheet13.xml><?xml version="1.0" encoding="utf-8"?>
<worksheet xmlns="http://schemas.openxmlformats.org/spreadsheetml/2006/main" xmlns:r="http://schemas.openxmlformats.org/officeDocument/2006/relationships">
  <sheetPr>
    <tabColor rgb="FFFFFF00"/>
  </sheetPr>
  <dimension ref="A1:E67"/>
  <sheetViews>
    <sheetView view="pageBreakPreview" zoomScale="85" zoomScaleNormal="85" zoomScaleSheetLayoutView="85" workbookViewId="0" topLeftCell="A1">
      <selection activeCell="F1" sqref="F1"/>
    </sheetView>
  </sheetViews>
  <sheetFormatPr defaultColWidth="9.00390625" defaultRowHeight="13.5"/>
  <cols>
    <col min="1" max="1" width="3.50390625" style="368" customWidth="1"/>
    <col min="2" max="2" width="5.875" style="367" customWidth="1"/>
    <col min="3" max="3" width="45.625" style="368" customWidth="1"/>
    <col min="4" max="4" width="15.125" style="369" customWidth="1"/>
    <col min="5" max="5" width="18.50390625" style="367" customWidth="1"/>
    <col min="6" max="16384" width="9.00390625" style="367" customWidth="1"/>
  </cols>
  <sheetData>
    <row r="1" ht="17.25" customHeight="1">
      <c r="A1" s="367" t="s">
        <v>249</v>
      </c>
    </row>
    <row r="2" ht="10.5" customHeight="1"/>
    <row r="3" spans="2:5" s="368" customFormat="1" ht="24" customHeight="1">
      <c r="B3" s="370" t="s">
        <v>233</v>
      </c>
      <c r="C3" s="370" t="s">
        <v>234</v>
      </c>
      <c r="D3" s="370" t="s">
        <v>229</v>
      </c>
      <c r="E3" s="371" t="s">
        <v>235</v>
      </c>
    </row>
    <row r="4" spans="1:5" ht="24" customHeight="1">
      <c r="A4" s="367"/>
      <c r="B4" s="370">
        <v>1</v>
      </c>
      <c r="C4" s="372" t="s">
        <v>250</v>
      </c>
      <c r="D4" s="373" t="s">
        <v>236</v>
      </c>
      <c r="E4" s="373">
        <v>2654600</v>
      </c>
    </row>
    <row r="5" spans="1:5" ht="24" customHeight="1">
      <c r="A5" s="367"/>
      <c r="B5" s="370">
        <v>2</v>
      </c>
      <c r="C5" s="372" t="s">
        <v>251</v>
      </c>
      <c r="D5" s="374" t="s">
        <v>189</v>
      </c>
      <c r="E5" s="373">
        <v>1599900</v>
      </c>
    </row>
    <row r="6" spans="1:5" ht="24" customHeight="1">
      <c r="A6" s="367"/>
      <c r="B6" s="370">
        <v>3</v>
      </c>
      <c r="C6" s="372" t="s">
        <v>252</v>
      </c>
      <c r="D6" s="373" t="s">
        <v>253</v>
      </c>
      <c r="E6" s="373">
        <v>1186900</v>
      </c>
    </row>
    <row r="7" spans="1:5" ht="24" customHeight="1">
      <c r="A7" s="367"/>
      <c r="B7" s="370">
        <v>4</v>
      </c>
      <c r="C7" s="372" t="s">
        <v>254</v>
      </c>
      <c r="D7" s="373" t="s">
        <v>253</v>
      </c>
      <c r="E7" s="373">
        <v>1025300</v>
      </c>
    </row>
    <row r="8" spans="1:5" ht="24" customHeight="1">
      <c r="A8" s="367"/>
      <c r="B8" s="370">
        <v>5</v>
      </c>
      <c r="C8" s="372" t="s">
        <v>255</v>
      </c>
      <c r="D8" s="375" t="s">
        <v>253</v>
      </c>
      <c r="E8" s="373">
        <v>841800</v>
      </c>
    </row>
    <row r="9" spans="1:5" ht="24" customHeight="1">
      <c r="A9" s="367"/>
      <c r="B9" s="370">
        <v>6</v>
      </c>
      <c r="C9" s="372" t="s">
        <v>237</v>
      </c>
      <c r="D9" s="375" t="s">
        <v>256</v>
      </c>
      <c r="E9" s="373">
        <v>826700</v>
      </c>
    </row>
    <row r="10" spans="1:5" ht="24" customHeight="1">
      <c r="A10" s="367"/>
      <c r="B10" s="370">
        <v>7</v>
      </c>
      <c r="C10" s="372" t="s">
        <v>257</v>
      </c>
      <c r="D10" s="375" t="s">
        <v>238</v>
      </c>
      <c r="E10" s="373">
        <v>792000</v>
      </c>
    </row>
    <row r="11" spans="1:5" ht="24" customHeight="1">
      <c r="A11" s="367"/>
      <c r="B11" s="370">
        <v>8</v>
      </c>
      <c r="C11" s="372" t="s">
        <v>258</v>
      </c>
      <c r="D11" s="375" t="s">
        <v>177</v>
      </c>
      <c r="E11" s="373">
        <v>721000</v>
      </c>
    </row>
    <row r="12" spans="1:5" ht="24" customHeight="1">
      <c r="A12" s="367"/>
      <c r="B12" s="370">
        <v>9</v>
      </c>
      <c r="C12" s="372" t="s">
        <v>259</v>
      </c>
      <c r="D12" s="376" t="s">
        <v>260</v>
      </c>
      <c r="E12" s="373">
        <v>657400</v>
      </c>
    </row>
    <row r="13" spans="1:5" ht="24" customHeight="1">
      <c r="A13" s="367"/>
      <c r="B13" s="370">
        <v>10</v>
      </c>
      <c r="C13" s="372" t="s">
        <v>261</v>
      </c>
      <c r="D13" s="373" t="s">
        <v>239</v>
      </c>
      <c r="E13" s="373">
        <v>634000</v>
      </c>
    </row>
    <row r="14" spans="1:5" ht="24" customHeight="1">
      <c r="A14" s="367"/>
      <c r="B14" s="370">
        <v>11</v>
      </c>
      <c r="C14" s="372" t="s">
        <v>262</v>
      </c>
      <c r="D14" s="373" t="s">
        <v>177</v>
      </c>
      <c r="E14" s="373">
        <v>617100</v>
      </c>
    </row>
    <row r="15" spans="1:5" ht="24" customHeight="1">
      <c r="A15" s="367"/>
      <c r="B15" s="370">
        <v>12</v>
      </c>
      <c r="C15" s="372" t="s">
        <v>263</v>
      </c>
      <c r="D15" s="374" t="s">
        <v>239</v>
      </c>
      <c r="E15" s="373">
        <v>596600</v>
      </c>
    </row>
    <row r="16" spans="1:5" ht="24" customHeight="1">
      <c r="A16" s="367"/>
      <c r="B16" s="370">
        <v>13</v>
      </c>
      <c r="C16" s="372" t="s">
        <v>264</v>
      </c>
      <c r="D16" s="373" t="s">
        <v>265</v>
      </c>
      <c r="E16" s="373">
        <v>527500</v>
      </c>
    </row>
    <row r="17" spans="1:5" ht="24" customHeight="1">
      <c r="A17" s="367"/>
      <c r="B17" s="370">
        <v>14</v>
      </c>
      <c r="C17" s="372" t="s">
        <v>266</v>
      </c>
      <c r="D17" s="374" t="s">
        <v>240</v>
      </c>
      <c r="E17" s="373">
        <v>505200</v>
      </c>
    </row>
    <row r="18" spans="1:5" ht="24" customHeight="1">
      <c r="A18" s="367"/>
      <c r="B18" s="370">
        <v>15</v>
      </c>
      <c r="C18" s="372" t="s">
        <v>267</v>
      </c>
      <c r="D18" s="374" t="s">
        <v>177</v>
      </c>
      <c r="E18" s="373">
        <v>471100</v>
      </c>
    </row>
    <row r="19" spans="2:5" ht="24" customHeight="1">
      <c r="B19" s="370">
        <v>16</v>
      </c>
      <c r="C19" s="372" t="s">
        <v>268</v>
      </c>
      <c r="D19" s="374" t="s">
        <v>217</v>
      </c>
      <c r="E19" s="373">
        <v>463300</v>
      </c>
    </row>
    <row r="20" spans="1:5" ht="24" customHeight="1">
      <c r="A20" s="367"/>
      <c r="B20" s="370">
        <v>17</v>
      </c>
      <c r="C20" s="372" t="s">
        <v>269</v>
      </c>
      <c r="D20" s="373" t="s">
        <v>177</v>
      </c>
      <c r="E20" s="373">
        <v>452500</v>
      </c>
    </row>
    <row r="21" spans="1:5" ht="24" customHeight="1">
      <c r="A21" s="367"/>
      <c r="B21" s="370">
        <v>18</v>
      </c>
      <c r="C21" s="372" t="s">
        <v>270</v>
      </c>
      <c r="D21" s="374" t="s">
        <v>238</v>
      </c>
      <c r="E21" s="373">
        <v>451700</v>
      </c>
    </row>
    <row r="22" spans="1:5" ht="24" customHeight="1">
      <c r="A22" s="367"/>
      <c r="B22" s="370">
        <v>19</v>
      </c>
      <c r="C22" s="372" t="s">
        <v>241</v>
      </c>
      <c r="D22" s="374" t="s">
        <v>242</v>
      </c>
      <c r="E22" s="373">
        <v>450400</v>
      </c>
    </row>
    <row r="23" spans="1:5" ht="24" customHeight="1">
      <c r="A23" s="367"/>
      <c r="B23" s="370">
        <v>20</v>
      </c>
      <c r="C23" s="372" t="s">
        <v>271</v>
      </c>
      <c r="D23" s="374" t="s">
        <v>243</v>
      </c>
      <c r="E23" s="373">
        <v>390700</v>
      </c>
    </row>
    <row r="24" spans="1:5" ht="24" customHeight="1">
      <c r="A24" s="367"/>
      <c r="B24" s="370">
        <v>21</v>
      </c>
      <c r="C24" s="372" t="s">
        <v>272</v>
      </c>
      <c r="D24" s="373" t="s">
        <v>177</v>
      </c>
      <c r="E24" s="373">
        <v>382000</v>
      </c>
    </row>
    <row r="25" spans="1:5" ht="24" customHeight="1">
      <c r="A25" s="367"/>
      <c r="B25" s="370">
        <v>22</v>
      </c>
      <c r="C25" s="372" t="s">
        <v>273</v>
      </c>
      <c r="D25" s="373" t="s">
        <v>274</v>
      </c>
      <c r="E25" s="373">
        <v>372100</v>
      </c>
    </row>
    <row r="26" spans="1:5" ht="24" customHeight="1">
      <c r="A26" s="367"/>
      <c r="B26" s="370">
        <v>23</v>
      </c>
      <c r="C26" s="372" t="s">
        <v>244</v>
      </c>
      <c r="D26" s="373" t="s">
        <v>177</v>
      </c>
      <c r="E26" s="373">
        <v>350000</v>
      </c>
    </row>
    <row r="27" spans="1:5" ht="24" customHeight="1">
      <c r="A27" s="367"/>
      <c r="B27" s="370">
        <v>24</v>
      </c>
      <c r="C27" s="372" t="s">
        <v>275</v>
      </c>
      <c r="D27" s="374" t="s">
        <v>238</v>
      </c>
      <c r="E27" s="373">
        <v>345100</v>
      </c>
    </row>
    <row r="28" spans="1:5" ht="24" customHeight="1">
      <c r="A28" s="367"/>
      <c r="B28" s="370">
        <v>25</v>
      </c>
      <c r="C28" s="372" t="s">
        <v>276</v>
      </c>
      <c r="D28" s="373" t="s">
        <v>236</v>
      </c>
      <c r="E28" s="373">
        <v>335900</v>
      </c>
    </row>
    <row r="29" spans="1:5" ht="24" customHeight="1">
      <c r="A29" s="367"/>
      <c r="B29" s="370">
        <v>26</v>
      </c>
      <c r="C29" s="372" t="s">
        <v>245</v>
      </c>
      <c r="D29" s="374" t="s">
        <v>277</v>
      </c>
      <c r="E29" s="373">
        <v>335600</v>
      </c>
    </row>
    <row r="30" spans="1:5" ht="24" customHeight="1">
      <c r="A30" s="367"/>
      <c r="B30" s="370">
        <v>27</v>
      </c>
      <c r="C30" s="372" t="s">
        <v>278</v>
      </c>
      <c r="D30" s="373" t="s">
        <v>177</v>
      </c>
      <c r="E30" s="373">
        <v>320000</v>
      </c>
    </row>
    <row r="31" spans="1:5" ht="24" customHeight="1">
      <c r="A31" s="367"/>
      <c r="B31" s="370">
        <v>28</v>
      </c>
      <c r="C31" s="372" t="s">
        <v>246</v>
      </c>
      <c r="D31" s="373" t="s">
        <v>177</v>
      </c>
      <c r="E31" s="373">
        <v>310100</v>
      </c>
    </row>
    <row r="32" spans="1:5" ht="24" customHeight="1">
      <c r="A32" s="367"/>
      <c r="B32" s="370">
        <v>29</v>
      </c>
      <c r="C32" s="372" t="s">
        <v>247</v>
      </c>
      <c r="D32" s="374" t="s">
        <v>279</v>
      </c>
      <c r="E32" s="373">
        <v>304900</v>
      </c>
    </row>
    <row r="33" spans="1:5" ht="24" customHeight="1">
      <c r="A33" s="367"/>
      <c r="B33" s="370">
        <v>30</v>
      </c>
      <c r="C33" s="372" t="s">
        <v>280</v>
      </c>
      <c r="D33" s="374" t="s">
        <v>281</v>
      </c>
      <c r="E33" s="373">
        <v>297500</v>
      </c>
    </row>
    <row r="34" ht="17.25">
      <c r="B34" s="377" t="s">
        <v>248</v>
      </c>
    </row>
    <row r="38" spans="2:5" ht="17.25">
      <c r="B38" s="378"/>
      <c r="C38" s="379"/>
      <c r="D38" s="380"/>
      <c r="E38" s="381"/>
    </row>
    <row r="39" spans="2:5" ht="17.25">
      <c r="B39" s="378"/>
      <c r="C39" s="379"/>
      <c r="D39" s="382"/>
      <c r="E39" s="381"/>
    </row>
    <row r="40" spans="2:5" ht="17.25">
      <c r="B40" s="378"/>
      <c r="C40" s="379"/>
      <c r="D40" s="380"/>
      <c r="E40" s="381"/>
    </row>
    <row r="41" spans="2:5" ht="17.25">
      <c r="B41" s="378"/>
      <c r="C41" s="379"/>
      <c r="D41" s="380"/>
      <c r="E41" s="381"/>
    </row>
    <row r="42" spans="2:5" ht="17.25">
      <c r="B42" s="378"/>
      <c r="C42" s="379"/>
      <c r="D42" s="380"/>
      <c r="E42" s="381"/>
    </row>
    <row r="43" spans="2:5" ht="17.25">
      <c r="B43" s="378"/>
      <c r="C43" s="379"/>
      <c r="D43" s="383"/>
      <c r="E43" s="381"/>
    </row>
    <row r="44" spans="2:5" ht="17.25">
      <c r="B44" s="378"/>
      <c r="C44" s="379"/>
      <c r="D44" s="383"/>
      <c r="E44" s="381"/>
    </row>
    <row r="45" spans="2:5" ht="17.25">
      <c r="B45" s="378"/>
      <c r="C45" s="379"/>
      <c r="D45" s="380"/>
      <c r="E45" s="381"/>
    </row>
    <row r="46" spans="2:5" ht="17.25">
      <c r="B46" s="378"/>
      <c r="C46" s="379"/>
      <c r="D46" s="384"/>
      <c r="E46" s="381"/>
    </row>
    <row r="47" spans="2:5" ht="17.25">
      <c r="B47" s="378"/>
      <c r="C47" s="379"/>
      <c r="D47" s="383"/>
      <c r="E47" s="381"/>
    </row>
    <row r="48" spans="2:5" ht="17.25">
      <c r="B48" s="378"/>
      <c r="C48" s="379"/>
      <c r="D48" s="380"/>
      <c r="E48" s="381"/>
    </row>
    <row r="49" spans="2:5" ht="17.25">
      <c r="B49" s="378"/>
      <c r="C49" s="379"/>
      <c r="D49" s="383"/>
      <c r="E49" s="381"/>
    </row>
    <row r="50" spans="2:5" ht="17.25">
      <c r="B50" s="378"/>
      <c r="C50" s="379"/>
      <c r="D50" s="380"/>
      <c r="E50" s="381"/>
    </row>
    <row r="51" spans="2:5" ht="17.25">
      <c r="B51" s="378"/>
      <c r="C51" s="379"/>
      <c r="D51" s="382"/>
      <c r="E51" s="381"/>
    </row>
    <row r="52" spans="2:5" ht="17.25">
      <c r="B52" s="378"/>
      <c r="C52" s="379"/>
      <c r="D52" s="380"/>
      <c r="E52" s="381"/>
    </row>
    <row r="53" spans="2:5" ht="17.25">
      <c r="B53" s="378"/>
      <c r="C53" s="379"/>
      <c r="D53" s="380"/>
      <c r="E53" s="381"/>
    </row>
    <row r="54" spans="2:5" ht="17.25">
      <c r="B54" s="378"/>
      <c r="C54" s="379"/>
      <c r="D54" s="380"/>
      <c r="E54" s="381"/>
    </row>
    <row r="55" spans="2:5" ht="17.25">
      <c r="B55" s="378"/>
      <c r="C55" s="379"/>
      <c r="D55" s="383"/>
      <c r="E55" s="381"/>
    </row>
    <row r="56" spans="2:5" ht="17.25">
      <c r="B56" s="378"/>
      <c r="C56" s="379"/>
      <c r="D56" s="382"/>
      <c r="E56" s="381"/>
    </row>
    <row r="57" spans="2:5" ht="17.25">
      <c r="B57" s="378"/>
      <c r="C57" s="379"/>
      <c r="D57" s="380"/>
      <c r="E57" s="381"/>
    </row>
    <row r="58" spans="2:5" ht="17.25">
      <c r="B58" s="378"/>
      <c r="C58" s="379"/>
      <c r="D58" s="380"/>
      <c r="E58" s="381"/>
    </row>
    <row r="59" spans="2:5" ht="17.25">
      <c r="B59" s="378"/>
      <c r="C59" s="379"/>
      <c r="D59" s="380"/>
      <c r="E59" s="381"/>
    </row>
    <row r="60" spans="2:5" ht="17.25">
      <c r="B60" s="378"/>
      <c r="C60" s="379"/>
      <c r="D60" s="380"/>
      <c r="E60" s="381"/>
    </row>
    <row r="61" spans="2:5" ht="17.25">
      <c r="B61" s="378"/>
      <c r="C61" s="379"/>
      <c r="D61" s="383"/>
      <c r="E61" s="381"/>
    </row>
    <row r="62" spans="2:5" ht="17.25">
      <c r="B62" s="378"/>
      <c r="C62" s="379"/>
      <c r="D62" s="380"/>
      <c r="E62" s="381"/>
    </row>
    <row r="63" spans="2:5" ht="17.25">
      <c r="B63" s="378"/>
      <c r="C63" s="379"/>
      <c r="D63" s="380"/>
      <c r="E63" s="381"/>
    </row>
    <row r="64" spans="2:5" ht="17.25">
      <c r="B64" s="378"/>
      <c r="C64" s="379"/>
      <c r="D64" s="380"/>
      <c r="E64" s="381"/>
    </row>
    <row r="65" spans="2:5" ht="17.25">
      <c r="B65" s="378"/>
      <c r="C65" s="379"/>
      <c r="D65" s="380"/>
      <c r="E65" s="381"/>
    </row>
    <row r="66" spans="2:5" ht="17.25">
      <c r="B66" s="378"/>
      <c r="C66" s="379"/>
      <c r="D66" s="380"/>
      <c r="E66" s="381"/>
    </row>
    <row r="67" spans="2:5" ht="17.25">
      <c r="B67" s="378"/>
      <c r="C67" s="379"/>
      <c r="D67" s="380"/>
      <c r="E67" s="381"/>
    </row>
  </sheetData>
  <sheetProtection/>
  <printOptions/>
  <pageMargins left="0.61" right="0.57" top="1" bottom="0.74" header="0.512" footer="0.42"/>
  <pageSetup horizontalDpi="600" verticalDpi="600" orientation="portrait" paperSize="9" r:id="rId1"/>
  <headerFooter alignWithMargins="0">
    <oddFooter>&amp;C
&amp;"ＭＳ Ｐ明朝,標準"-14-</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G39"/>
  <sheetViews>
    <sheetView showGridLines="0" view="pageBreakPreview" zoomScaleNormal="85" zoomScaleSheetLayoutView="100" workbookViewId="0" topLeftCell="A16">
      <selection activeCell="H2" sqref="H2"/>
    </sheetView>
  </sheetViews>
  <sheetFormatPr defaultColWidth="9.00390625" defaultRowHeight="13.5"/>
  <cols>
    <col min="1" max="1" width="10.875" style="14" customWidth="1"/>
    <col min="2" max="2" width="16.50390625" style="14" customWidth="1"/>
    <col min="3" max="3" width="8.625" style="14" customWidth="1"/>
    <col min="4" max="4" width="16.75390625" style="14" customWidth="1"/>
    <col min="5" max="5" width="8.625" style="14" customWidth="1"/>
    <col min="6" max="6" width="14.875" style="14" customWidth="1"/>
    <col min="7" max="7" width="8.625" style="14" customWidth="1"/>
    <col min="8" max="16384" width="9.00390625" style="14" customWidth="1"/>
  </cols>
  <sheetData>
    <row r="1" s="12" customFormat="1" ht="17.25" customHeight="1">
      <c r="A1" s="12" t="s">
        <v>282</v>
      </c>
    </row>
    <row r="2" s="12" customFormat="1" ht="17.25" customHeight="1"/>
    <row r="3" spans="1:7" ht="27.75" customHeight="1">
      <c r="A3" s="385" t="s">
        <v>283</v>
      </c>
      <c r="B3" s="386" t="s">
        <v>284</v>
      </c>
      <c r="C3" s="387" t="s">
        <v>89</v>
      </c>
      <c r="D3" s="386" t="s">
        <v>285</v>
      </c>
      <c r="E3" s="387" t="s">
        <v>89</v>
      </c>
      <c r="F3" s="386" t="s">
        <v>286</v>
      </c>
      <c r="G3" s="387" t="s">
        <v>89</v>
      </c>
    </row>
    <row r="4" spans="1:7" ht="24" customHeight="1">
      <c r="A4" s="388" t="s">
        <v>287</v>
      </c>
      <c r="B4" s="389">
        <v>25583000</v>
      </c>
      <c r="C4" s="390" t="s">
        <v>288</v>
      </c>
      <c r="D4" s="389">
        <v>23432900</v>
      </c>
      <c r="E4" s="390" t="s">
        <v>288</v>
      </c>
      <c r="F4" s="389">
        <v>2150100</v>
      </c>
      <c r="G4" s="390" t="s">
        <v>288</v>
      </c>
    </row>
    <row r="5" spans="1:7" ht="24" customHeight="1">
      <c r="A5" s="388" t="s">
        <v>289</v>
      </c>
      <c r="B5" s="389">
        <v>25744000</v>
      </c>
      <c r="C5" s="391">
        <f aca="true" t="shared" si="0" ref="C5:C36">B5/B4</f>
        <v>1.0062932416057537</v>
      </c>
      <c r="D5" s="389">
        <v>23402000</v>
      </c>
      <c r="E5" s="391">
        <f aca="true" t="shared" si="1" ref="E5:E36">D5/D4</f>
        <v>0.9986813411912311</v>
      </c>
      <c r="F5" s="389">
        <v>2342000</v>
      </c>
      <c r="G5" s="391">
        <f aca="true" t="shared" si="2" ref="G5:G36">F5/F4</f>
        <v>1.0892516627133622</v>
      </c>
    </row>
    <row r="6" spans="1:7" ht="24" customHeight="1">
      <c r="A6" s="388" t="s">
        <v>290</v>
      </c>
      <c r="B6" s="389">
        <v>27407200</v>
      </c>
      <c r="C6" s="391">
        <f t="shared" si="0"/>
        <v>1.0646053449347421</v>
      </c>
      <c r="D6" s="389">
        <v>25031300</v>
      </c>
      <c r="E6" s="391">
        <f t="shared" si="1"/>
        <v>1.0696222545081617</v>
      </c>
      <c r="F6" s="389">
        <v>2375900</v>
      </c>
      <c r="G6" s="391">
        <f t="shared" si="2"/>
        <v>1.0144748078565329</v>
      </c>
    </row>
    <row r="7" spans="1:7" ht="24" customHeight="1">
      <c r="A7" s="388" t="s">
        <v>291</v>
      </c>
      <c r="B7" s="389">
        <v>27424200</v>
      </c>
      <c r="C7" s="391">
        <f t="shared" si="0"/>
        <v>1.000620274964243</v>
      </c>
      <c r="D7" s="389">
        <v>25022300</v>
      </c>
      <c r="E7" s="391">
        <f t="shared" si="1"/>
        <v>0.9996404501564042</v>
      </c>
      <c r="F7" s="389">
        <v>2401900</v>
      </c>
      <c r="G7" s="391">
        <f t="shared" si="2"/>
        <v>1.010943221516057</v>
      </c>
    </row>
    <row r="8" spans="1:7" ht="24" customHeight="1">
      <c r="A8" s="388" t="s">
        <v>292</v>
      </c>
      <c r="B8" s="389">
        <v>28707700</v>
      </c>
      <c r="C8" s="391">
        <f t="shared" si="0"/>
        <v>1.0468017298590295</v>
      </c>
      <c r="D8" s="389">
        <v>26192700</v>
      </c>
      <c r="E8" s="391">
        <f t="shared" si="1"/>
        <v>1.0467742773446087</v>
      </c>
      <c r="F8" s="389">
        <v>2515000</v>
      </c>
      <c r="G8" s="391">
        <f t="shared" si="2"/>
        <v>1.0470877222199093</v>
      </c>
    </row>
    <row r="9" spans="1:7" ht="24" customHeight="1">
      <c r="A9" s="388" t="s">
        <v>293</v>
      </c>
      <c r="B9" s="389">
        <v>28820300</v>
      </c>
      <c r="C9" s="391">
        <f t="shared" si="0"/>
        <v>1.0039222926253235</v>
      </c>
      <c r="D9" s="389">
        <v>26396300</v>
      </c>
      <c r="E9" s="391">
        <f t="shared" si="1"/>
        <v>1.0077731581700244</v>
      </c>
      <c r="F9" s="389">
        <v>2424000</v>
      </c>
      <c r="G9" s="391">
        <f t="shared" si="2"/>
        <v>0.9638170974155069</v>
      </c>
    </row>
    <row r="10" spans="1:7" ht="24" customHeight="1">
      <c r="A10" s="388" t="s">
        <v>294</v>
      </c>
      <c r="B10" s="389">
        <v>29353500</v>
      </c>
      <c r="C10" s="391">
        <f t="shared" si="0"/>
        <v>1.018500848360357</v>
      </c>
      <c r="D10" s="389">
        <v>26895900</v>
      </c>
      <c r="E10" s="391">
        <f t="shared" si="1"/>
        <v>1.0189268950572619</v>
      </c>
      <c r="F10" s="389">
        <v>2457600</v>
      </c>
      <c r="G10" s="391">
        <f t="shared" si="2"/>
        <v>1.0138613861386139</v>
      </c>
    </row>
    <row r="11" spans="1:7" ht="24" customHeight="1">
      <c r="A11" s="388" t="s">
        <v>295</v>
      </c>
      <c r="B11" s="389">
        <v>29779200</v>
      </c>
      <c r="C11" s="391">
        <f t="shared" si="0"/>
        <v>1.0145025295109613</v>
      </c>
      <c r="D11" s="389">
        <v>27177900</v>
      </c>
      <c r="E11" s="391">
        <f t="shared" si="1"/>
        <v>1.0104848694410673</v>
      </c>
      <c r="F11" s="389">
        <v>2601300</v>
      </c>
      <c r="G11" s="391">
        <f t="shared" si="2"/>
        <v>1.0584716796875</v>
      </c>
    </row>
    <row r="12" spans="1:7" ht="24" customHeight="1">
      <c r="A12" s="388" t="s">
        <v>296</v>
      </c>
      <c r="B12" s="389">
        <v>32952000</v>
      </c>
      <c r="C12" s="391">
        <f t="shared" si="0"/>
        <v>1.1065441650548034</v>
      </c>
      <c r="D12" s="389">
        <v>30155200</v>
      </c>
      <c r="E12" s="391">
        <f t="shared" si="1"/>
        <v>1.1095485670342446</v>
      </c>
      <c r="F12" s="389">
        <v>2796800</v>
      </c>
      <c r="G12" s="391">
        <f t="shared" si="2"/>
        <v>1.075154730327144</v>
      </c>
    </row>
    <row r="13" spans="1:7" ht="24" customHeight="1">
      <c r="A13" s="388" t="s">
        <v>297</v>
      </c>
      <c r="B13" s="389">
        <v>31616800</v>
      </c>
      <c r="C13" s="391">
        <f t="shared" si="0"/>
        <v>0.9594804564214615</v>
      </c>
      <c r="D13" s="389">
        <v>28633400</v>
      </c>
      <c r="E13" s="391">
        <f t="shared" si="1"/>
        <v>0.949534408659203</v>
      </c>
      <c r="F13" s="389">
        <v>2983400</v>
      </c>
      <c r="G13" s="391">
        <f t="shared" si="2"/>
        <v>1.0667191075514875</v>
      </c>
    </row>
    <row r="14" spans="1:7" ht="24" customHeight="1">
      <c r="A14" s="388" t="s">
        <v>298</v>
      </c>
      <c r="B14" s="389">
        <v>33973300</v>
      </c>
      <c r="C14" s="391">
        <f t="shared" si="0"/>
        <v>1.0745331595860428</v>
      </c>
      <c r="D14" s="389">
        <v>30997200</v>
      </c>
      <c r="E14" s="391">
        <f t="shared" si="1"/>
        <v>1.0825539405030489</v>
      </c>
      <c r="F14" s="389">
        <v>2976100</v>
      </c>
      <c r="G14" s="391">
        <f t="shared" si="2"/>
        <v>0.9975531273044178</v>
      </c>
    </row>
    <row r="15" spans="1:7" ht="24" customHeight="1">
      <c r="A15" s="388" t="s">
        <v>299</v>
      </c>
      <c r="B15" s="389">
        <v>36354400</v>
      </c>
      <c r="C15" s="391">
        <f t="shared" si="0"/>
        <v>1.0700873921579594</v>
      </c>
      <c r="D15" s="389">
        <v>32971300</v>
      </c>
      <c r="E15" s="391">
        <f t="shared" si="1"/>
        <v>1.0636863974810629</v>
      </c>
      <c r="F15" s="389">
        <v>3383100</v>
      </c>
      <c r="G15" s="391">
        <f t="shared" si="2"/>
        <v>1.1367561573871845</v>
      </c>
    </row>
    <row r="16" spans="1:7" ht="24" customHeight="1">
      <c r="A16" s="388" t="s">
        <v>300</v>
      </c>
      <c r="B16" s="389">
        <v>38026700</v>
      </c>
      <c r="C16" s="391">
        <f t="shared" si="0"/>
        <v>1.0459999339832318</v>
      </c>
      <c r="D16" s="389">
        <v>34513900</v>
      </c>
      <c r="E16" s="391">
        <f t="shared" si="1"/>
        <v>1.0467861443133877</v>
      </c>
      <c r="F16" s="389">
        <v>3512800</v>
      </c>
      <c r="G16" s="391">
        <f t="shared" si="2"/>
        <v>1.038337619343206</v>
      </c>
    </row>
    <row r="17" spans="1:7" ht="24" customHeight="1">
      <c r="A17" s="388" t="s">
        <v>301</v>
      </c>
      <c r="B17" s="389">
        <v>37674900</v>
      </c>
      <c r="C17" s="391">
        <f t="shared" si="0"/>
        <v>0.9907486055850232</v>
      </c>
      <c r="D17" s="389">
        <v>34315500</v>
      </c>
      <c r="E17" s="391">
        <f t="shared" si="1"/>
        <v>0.9942515913878177</v>
      </c>
      <c r="F17" s="389">
        <v>3359400</v>
      </c>
      <c r="G17" s="391">
        <f t="shared" si="2"/>
        <v>0.956331131860624</v>
      </c>
    </row>
    <row r="18" spans="1:7" ht="24" customHeight="1">
      <c r="A18" s="388" t="s">
        <v>302</v>
      </c>
      <c r="B18" s="389">
        <v>37506500</v>
      </c>
      <c r="C18" s="391">
        <f t="shared" si="0"/>
        <v>0.9955301805711495</v>
      </c>
      <c r="D18" s="389">
        <v>34410300</v>
      </c>
      <c r="E18" s="391">
        <f t="shared" si="1"/>
        <v>1.0027625999912575</v>
      </c>
      <c r="F18" s="389">
        <v>3096200</v>
      </c>
      <c r="G18" s="391">
        <f t="shared" si="2"/>
        <v>0.9216526760731083</v>
      </c>
    </row>
    <row r="19" spans="1:7" ht="24" customHeight="1">
      <c r="A19" s="388" t="s">
        <v>303</v>
      </c>
      <c r="B19" s="389">
        <v>38056800</v>
      </c>
      <c r="C19" s="391">
        <f t="shared" si="0"/>
        <v>1.0146721234985936</v>
      </c>
      <c r="D19" s="389">
        <v>34817700</v>
      </c>
      <c r="E19" s="391">
        <f t="shared" si="1"/>
        <v>1.011839478295743</v>
      </c>
      <c r="F19" s="389">
        <v>3239100</v>
      </c>
      <c r="G19" s="391">
        <f t="shared" si="2"/>
        <v>1.0461533492668433</v>
      </c>
    </row>
    <row r="20" spans="1:7" ht="24" customHeight="1">
      <c r="A20" s="388" t="s">
        <v>304</v>
      </c>
      <c r="B20" s="389">
        <v>35828900</v>
      </c>
      <c r="C20" s="391">
        <f t="shared" si="0"/>
        <v>0.9414585566836938</v>
      </c>
      <c r="D20" s="389">
        <v>32681900</v>
      </c>
      <c r="E20" s="391">
        <f t="shared" si="1"/>
        <v>0.9386576367766969</v>
      </c>
      <c r="F20" s="389">
        <v>3147000</v>
      </c>
      <c r="G20" s="391">
        <f t="shared" si="2"/>
        <v>0.9715661757895712</v>
      </c>
    </row>
    <row r="21" spans="1:7" ht="24" customHeight="1">
      <c r="A21" s="388" t="s">
        <v>305</v>
      </c>
      <c r="B21" s="389">
        <v>41914900</v>
      </c>
      <c r="C21" s="391">
        <f t="shared" si="0"/>
        <v>1.1698628760581542</v>
      </c>
      <c r="D21" s="389">
        <v>38481300</v>
      </c>
      <c r="E21" s="391">
        <f t="shared" si="1"/>
        <v>1.177449903463385</v>
      </c>
      <c r="F21" s="389">
        <v>3433600</v>
      </c>
      <c r="G21" s="391">
        <f t="shared" si="2"/>
        <v>1.0910708611375914</v>
      </c>
    </row>
    <row r="22" spans="1:7" ht="24" customHeight="1">
      <c r="A22" s="388" t="s">
        <v>306</v>
      </c>
      <c r="B22" s="389">
        <v>42640400</v>
      </c>
      <c r="C22" s="391">
        <f t="shared" si="0"/>
        <v>1.0173088806128607</v>
      </c>
      <c r="D22" s="389">
        <v>39295500</v>
      </c>
      <c r="E22" s="391">
        <f t="shared" si="1"/>
        <v>1.0211583288506365</v>
      </c>
      <c r="F22" s="389">
        <v>3344900</v>
      </c>
      <c r="G22" s="391">
        <f t="shared" si="2"/>
        <v>0.9741670549860205</v>
      </c>
    </row>
    <row r="23" spans="1:7" ht="24" customHeight="1">
      <c r="A23" s="388" t="s">
        <v>307</v>
      </c>
      <c r="B23" s="389">
        <v>42706900</v>
      </c>
      <c r="C23" s="391">
        <f t="shared" si="0"/>
        <v>1.001559553850339</v>
      </c>
      <c r="D23" s="389">
        <v>39467900</v>
      </c>
      <c r="E23" s="391">
        <f t="shared" si="1"/>
        <v>1.0043872708070898</v>
      </c>
      <c r="F23" s="389">
        <v>3239000</v>
      </c>
      <c r="G23" s="391">
        <f t="shared" si="2"/>
        <v>0.9683398606834285</v>
      </c>
    </row>
    <row r="24" spans="1:7" ht="24" customHeight="1">
      <c r="A24" s="392" t="s">
        <v>308</v>
      </c>
      <c r="B24" s="393">
        <f>D24+F24</f>
        <v>42794200</v>
      </c>
      <c r="C24" s="391">
        <f t="shared" si="0"/>
        <v>1.0020441661651864</v>
      </c>
      <c r="D24" s="393">
        <v>39719800</v>
      </c>
      <c r="E24" s="391">
        <f t="shared" si="1"/>
        <v>1.006382401901292</v>
      </c>
      <c r="F24" s="393">
        <v>3074400</v>
      </c>
      <c r="G24" s="391">
        <f t="shared" si="2"/>
        <v>0.9491818462488423</v>
      </c>
    </row>
    <row r="25" spans="1:7" ht="24" customHeight="1">
      <c r="A25" s="388" t="s">
        <v>309</v>
      </c>
      <c r="B25" s="389">
        <f>D25+F25</f>
        <v>42712200</v>
      </c>
      <c r="C25" s="391">
        <f t="shared" si="0"/>
        <v>0.9980838524846825</v>
      </c>
      <c r="D25" s="389">
        <v>39440400</v>
      </c>
      <c r="E25" s="391">
        <f t="shared" si="1"/>
        <v>0.9929657249029451</v>
      </c>
      <c r="F25" s="389">
        <v>3271800</v>
      </c>
      <c r="G25" s="391">
        <f t="shared" si="2"/>
        <v>1.064207650273224</v>
      </c>
    </row>
    <row r="26" spans="1:7" ht="24" customHeight="1">
      <c r="A26" s="388" t="s">
        <v>310</v>
      </c>
      <c r="B26" s="389">
        <f>D26+F26</f>
        <v>43994800</v>
      </c>
      <c r="C26" s="391">
        <f t="shared" si="0"/>
        <v>1.0300288910428401</v>
      </c>
      <c r="D26" s="389">
        <v>40797500</v>
      </c>
      <c r="E26" s="391">
        <f t="shared" si="1"/>
        <v>1.0344088802344804</v>
      </c>
      <c r="F26" s="389">
        <v>3197300</v>
      </c>
      <c r="G26" s="391">
        <f t="shared" si="2"/>
        <v>0.9772296595146402</v>
      </c>
    </row>
    <row r="27" spans="1:7" ht="24" customHeight="1">
      <c r="A27" s="388" t="s">
        <v>311</v>
      </c>
      <c r="B27" s="389">
        <f>D27+F27</f>
        <v>43993000</v>
      </c>
      <c r="C27" s="391">
        <f t="shared" si="0"/>
        <v>0.9999590860738087</v>
      </c>
      <c r="D27" s="389">
        <v>40824900</v>
      </c>
      <c r="E27" s="391">
        <f t="shared" si="1"/>
        <v>1.000671609780011</v>
      </c>
      <c r="F27" s="389">
        <v>3168100</v>
      </c>
      <c r="G27" s="391">
        <f t="shared" si="2"/>
        <v>0.9908672942795483</v>
      </c>
    </row>
    <row r="28" spans="1:7" ht="24" customHeight="1">
      <c r="A28" s="388" t="s">
        <v>316</v>
      </c>
      <c r="B28" s="389">
        <f>D28+F28</f>
        <v>42292000</v>
      </c>
      <c r="C28" s="391">
        <f t="shared" si="0"/>
        <v>0.9613347578023776</v>
      </c>
      <c r="D28" s="389">
        <v>39310200</v>
      </c>
      <c r="E28" s="391">
        <f t="shared" si="1"/>
        <v>0.9628976433500144</v>
      </c>
      <c r="F28" s="389">
        <v>2981800</v>
      </c>
      <c r="G28" s="391">
        <f t="shared" si="2"/>
        <v>0.9411950380354156</v>
      </c>
    </row>
    <row r="29" spans="1:7" ht="24" customHeight="1">
      <c r="A29" s="388" t="s">
        <v>312</v>
      </c>
      <c r="B29" s="389">
        <v>43681900</v>
      </c>
      <c r="C29" s="391">
        <f t="shared" si="0"/>
        <v>1.0328643715123427</v>
      </c>
      <c r="D29" s="389">
        <v>40676100</v>
      </c>
      <c r="E29" s="391">
        <f t="shared" si="1"/>
        <v>1.034746706961552</v>
      </c>
      <c r="F29" s="389">
        <v>3005800</v>
      </c>
      <c r="G29" s="391">
        <f t="shared" si="2"/>
        <v>1.008048829566034</v>
      </c>
    </row>
    <row r="30" spans="1:7" ht="24" customHeight="1">
      <c r="A30" s="394" t="s">
        <v>317</v>
      </c>
      <c r="B30" s="393">
        <f aca="true" t="shared" si="3" ref="B30:B36">D30+F30</f>
        <v>43119000</v>
      </c>
      <c r="C30" s="395">
        <f t="shared" si="0"/>
        <v>0.9871136557704678</v>
      </c>
      <c r="D30" s="393">
        <v>40105200</v>
      </c>
      <c r="E30" s="395">
        <f t="shared" si="1"/>
        <v>0.9859647311320406</v>
      </c>
      <c r="F30" s="393">
        <v>3013800</v>
      </c>
      <c r="G30" s="395">
        <f t="shared" si="2"/>
        <v>1.0026615210592853</v>
      </c>
    </row>
    <row r="31" spans="1:7" ht="24" customHeight="1">
      <c r="A31" s="392" t="s">
        <v>313</v>
      </c>
      <c r="B31" s="393">
        <f t="shared" si="3"/>
        <v>46502600</v>
      </c>
      <c r="C31" s="395">
        <f t="shared" si="0"/>
        <v>1.078471207588302</v>
      </c>
      <c r="D31" s="393">
        <v>43402700</v>
      </c>
      <c r="E31" s="395">
        <f t="shared" si="1"/>
        <v>1.08222125809122</v>
      </c>
      <c r="F31" s="393">
        <v>3099900</v>
      </c>
      <c r="G31" s="395">
        <f t="shared" si="2"/>
        <v>1.0285685845112482</v>
      </c>
    </row>
    <row r="32" spans="1:7" ht="24" customHeight="1">
      <c r="A32" s="388" t="s">
        <v>318</v>
      </c>
      <c r="B32" s="389">
        <f t="shared" si="3"/>
        <v>46664800</v>
      </c>
      <c r="C32" s="391">
        <f t="shared" si="0"/>
        <v>1.003487977016339</v>
      </c>
      <c r="D32" s="389">
        <v>43499700</v>
      </c>
      <c r="E32" s="391">
        <f t="shared" si="1"/>
        <v>1.0022348840049122</v>
      </c>
      <c r="F32" s="389">
        <v>3165100</v>
      </c>
      <c r="G32" s="391">
        <f t="shared" si="2"/>
        <v>1.0210329365463402</v>
      </c>
    </row>
    <row r="33" spans="1:7" ht="24" customHeight="1">
      <c r="A33" s="388" t="s">
        <v>319</v>
      </c>
      <c r="B33" s="389">
        <f t="shared" si="3"/>
        <v>45071500</v>
      </c>
      <c r="C33" s="391">
        <f t="shared" si="0"/>
        <v>0.9658564914025133</v>
      </c>
      <c r="D33" s="389">
        <v>42032100</v>
      </c>
      <c r="E33" s="391">
        <f t="shared" si="1"/>
        <v>0.9662618362885261</v>
      </c>
      <c r="F33" s="389">
        <v>3039400</v>
      </c>
      <c r="G33" s="391">
        <f t="shared" si="2"/>
        <v>0.960285614988468</v>
      </c>
    </row>
    <row r="34" spans="1:7" ht="24" customHeight="1">
      <c r="A34" s="388" t="s">
        <v>314</v>
      </c>
      <c r="B34" s="389">
        <f t="shared" si="3"/>
        <v>44454400</v>
      </c>
      <c r="C34" s="391">
        <f t="shared" si="0"/>
        <v>0.9863084210643089</v>
      </c>
      <c r="D34" s="389">
        <v>41589900</v>
      </c>
      <c r="E34" s="391">
        <f t="shared" si="1"/>
        <v>0.9894794692627777</v>
      </c>
      <c r="F34" s="389">
        <v>2864500</v>
      </c>
      <c r="G34" s="391">
        <f t="shared" si="2"/>
        <v>0.9424557478449694</v>
      </c>
    </row>
    <row r="35" spans="1:7" ht="24" customHeight="1">
      <c r="A35" s="396" t="s">
        <v>320</v>
      </c>
      <c r="B35" s="389">
        <f t="shared" si="3"/>
        <v>43573900</v>
      </c>
      <c r="C35" s="391">
        <f t="shared" si="0"/>
        <v>0.9801931867261733</v>
      </c>
      <c r="D35" s="389">
        <v>40579400</v>
      </c>
      <c r="E35" s="391">
        <f t="shared" si="1"/>
        <v>0.9757032356413456</v>
      </c>
      <c r="F35" s="389">
        <v>2994500</v>
      </c>
      <c r="G35" s="391">
        <f t="shared" si="2"/>
        <v>1.045383138418572</v>
      </c>
    </row>
    <row r="36" spans="1:7" ht="24" customHeight="1">
      <c r="A36" s="397" t="s">
        <v>321</v>
      </c>
      <c r="B36" s="398">
        <f t="shared" si="3"/>
        <v>47357300</v>
      </c>
      <c r="C36" s="399">
        <f t="shared" si="0"/>
        <v>1.0868272061945339</v>
      </c>
      <c r="D36" s="398">
        <v>44118700</v>
      </c>
      <c r="E36" s="399">
        <f t="shared" si="1"/>
        <v>1.0872191308890717</v>
      </c>
      <c r="F36" s="398">
        <v>3238600</v>
      </c>
      <c r="G36" s="399">
        <f t="shared" si="2"/>
        <v>1.0815161128736015</v>
      </c>
    </row>
    <row r="37" ht="13.5">
      <c r="A37" s="14" t="s">
        <v>315</v>
      </c>
    </row>
    <row r="39" ht="13.5">
      <c r="D39" s="62"/>
    </row>
  </sheetData>
  <sheetProtection/>
  <printOptions horizontalCentered="1"/>
  <pageMargins left="0.9055118110236221" right="0.7086614173228347" top="0.6692913385826772" bottom="0.7874015748031497" header="0.4724409448818898" footer="0.5118110236220472"/>
  <pageSetup fitToHeight="1" fitToWidth="1" horizontalDpi="300" verticalDpi="300" orientation="portrait" paperSize="9" scale="93" r:id="rId1"/>
  <headerFooter alignWithMargins="0">
    <oddFooter>&amp;C
&amp;"ＭＳ Ｐ明朝,標準"-15-</oddFooter>
  </headerFooter>
</worksheet>
</file>

<file path=xl/worksheets/sheet15.xml><?xml version="1.0" encoding="utf-8"?>
<worksheet xmlns="http://schemas.openxmlformats.org/spreadsheetml/2006/main" xmlns:r="http://schemas.openxmlformats.org/officeDocument/2006/relationships">
  <sheetPr>
    <tabColor indexed="43"/>
    <pageSetUpPr fitToPage="1"/>
  </sheetPr>
  <dimension ref="B1:R18"/>
  <sheetViews>
    <sheetView view="pageBreakPreview" zoomScaleNormal="82" zoomScaleSheetLayoutView="100" workbookViewId="0" topLeftCell="A1">
      <pane xSplit="3" topLeftCell="D1" activePane="topRight" state="frozen"/>
      <selection pane="topLeft" activeCell="A1" sqref="A1"/>
      <selection pane="topRight" activeCell="H22" sqref="H22"/>
    </sheetView>
  </sheetViews>
  <sheetFormatPr defaultColWidth="9.00390625" defaultRowHeight="13.5"/>
  <cols>
    <col min="1" max="1" width="2.625" style="183" customWidth="1"/>
    <col min="2" max="2" width="16.75390625" style="183" customWidth="1"/>
    <col min="3" max="3" width="10.375" style="183" bestFit="1" customWidth="1"/>
    <col min="4" max="15" width="8.50390625" style="183" customWidth="1"/>
    <col min="16" max="16" width="9.25390625" style="183" customWidth="1"/>
    <col min="17" max="17" width="5.50390625" style="183" customWidth="1"/>
    <col min="18" max="16384" width="9.00390625" style="183" customWidth="1"/>
  </cols>
  <sheetData>
    <row r="1" ht="11.25">
      <c r="Q1" s="400" t="s">
        <v>322</v>
      </c>
    </row>
    <row r="2" ht="6.75" customHeight="1">
      <c r="Q2" s="400"/>
    </row>
    <row r="3" spans="2:17" ht="21.75" customHeight="1">
      <c r="B3" s="184"/>
      <c r="C3" s="184"/>
      <c r="D3" s="186" t="s">
        <v>323</v>
      </c>
      <c r="E3" s="186"/>
      <c r="F3" s="186"/>
      <c r="G3" s="186"/>
      <c r="H3" s="186"/>
      <c r="I3" s="186"/>
      <c r="J3" s="186"/>
      <c r="K3" s="186"/>
      <c r="L3" s="187"/>
      <c r="M3" s="186"/>
      <c r="N3" s="186"/>
      <c r="O3" s="186"/>
      <c r="P3" s="184"/>
      <c r="Q3" s="184"/>
    </row>
    <row r="4" spans="2:17" s="241" customFormat="1" ht="21.75" customHeight="1">
      <c r="B4" s="189"/>
      <c r="C4" s="189" t="s">
        <v>324</v>
      </c>
      <c r="D4" s="191" t="s">
        <v>116</v>
      </c>
      <c r="E4" s="191" t="s">
        <v>118</v>
      </c>
      <c r="F4" s="191" t="s">
        <v>119</v>
      </c>
      <c r="G4" s="191" t="s">
        <v>120</v>
      </c>
      <c r="H4" s="191" t="s">
        <v>121</v>
      </c>
      <c r="I4" s="191" t="s">
        <v>123</v>
      </c>
      <c r="J4" s="191" t="s">
        <v>125</v>
      </c>
      <c r="K4" s="191" t="s">
        <v>126</v>
      </c>
      <c r="L4" s="191" t="s">
        <v>127</v>
      </c>
      <c r="M4" s="191" t="s">
        <v>166</v>
      </c>
      <c r="N4" s="191" t="s">
        <v>167</v>
      </c>
      <c r="O4" s="191" t="s">
        <v>168</v>
      </c>
      <c r="P4" s="189" t="s">
        <v>169</v>
      </c>
      <c r="Q4" s="189" t="s">
        <v>37</v>
      </c>
    </row>
    <row r="5" spans="2:17" ht="29.25" customHeight="1">
      <c r="B5" s="218" t="s">
        <v>325</v>
      </c>
      <c r="C5" s="202">
        <f>SUM(D5:O5)</f>
        <v>12358261</v>
      </c>
      <c r="D5" s="221">
        <v>917295</v>
      </c>
      <c r="E5" s="221">
        <v>915394</v>
      </c>
      <c r="F5" s="221">
        <v>1028124</v>
      </c>
      <c r="G5" s="221">
        <v>1023023</v>
      </c>
      <c r="H5" s="221">
        <v>1056494</v>
      </c>
      <c r="I5" s="221">
        <v>1042315</v>
      </c>
      <c r="J5" s="221">
        <v>1104233</v>
      </c>
      <c r="K5" s="221">
        <v>1138548</v>
      </c>
      <c r="L5" s="221">
        <v>1023446</v>
      </c>
      <c r="M5" s="221">
        <v>1078374</v>
      </c>
      <c r="N5" s="221">
        <v>1032591</v>
      </c>
      <c r="O5" s="221">
        <v>998424</v>
      </c>
      <c r="P5" s="195">
        <v>12563591</v>
      </c>
      <c r="Q5" s="223">
        <f>C5/P5</f>
        <v>0.9836567427258656</v>
      </c>
    </row>
    <row r="6" spans="2:17" ht="29.25" customHeight="1">
      <c r="B6" s="218" t="s">
        <v>326</v>
      </c>
      <c r="C6" s="202">
        <f>SUM(D6:O6)</f>
        <v>11868476</v>
      </c>
      <c r="D6" s="221">
        <v>931075</v>
      </c>
      <c r="E6" s="221">
        <v>887289</v>
      </c>
      <c r="F6" s="221">
        <v>1015496</v>
      </c>
      <c r="G6" s="221">
        <v>978533</v>
      </c>
      <c r="H6" s="221">
        <v>997691</v>
      </c>
      <c r="I6" s="221">
        <v>1016284</v>
      </c>
      <c r="J6" s="221">
        <v>1059329</v>
      </c>
      <c r="K6" s="221">
        <v>1042301</v>
      </c>
      <c r="L6" s="221">
        <v>972550</v>
      </c>
      <c r="M6" s="221">
        <v>1006974</v>
      </c>
      <c r="N6" s="221">
        <v>965020</v>
      </c>
      <c r="O6" s="221">
        <v>995934</v>
      </c>
      <c r="P6" s="202">
        <v>11954398</v>
      </c>
      <c r="Q6" s="223">
        <f>C6/P6</f>
        <v>0.9928125197103191</v>
      </c>
    </row>
    <row r="7" spans="2:17" ht="29.25" customHeight="1">
      <c r="B7" s="401" t="s">
        <v>171</v>
      </c>
      <c r="C7" s="402">
        <f>SUM(D7:O7)</f>
        <v>24226737</v>
      </c>
      <c r="D7" s="403">
        <f aca="true" t="shared" si="0" ref="D7:P7">SUM(D5:D6)</f>
        <v>1848370</v>
      </c>
      <c r="E7" s="403">
        <f t="shared" si="0"/>
        <v>1802683</v>
      </c>
      <c r="F7" s="403">
        <f t="shared" si="0"/>
        <v>2043620</v>
      </c>
      <c r="G7" s="403">
        <f t="shared" si="0"/>
        <v>2001556</v>
      </c>
      <c r="H7" s="403">
        <f t="shared" si="0"/>
        <v>2054185</v>
      </c>
      <c r="I7" s="403">
        <f t="shared" si="0"/>
        <v>2058599</v>
      </c>
      <c r="J7" s="403">
        <f t="shared" si="0"/>
        <v>2163562</v>
      </c>
      <c r="K7" s="403">
        <f t="shared" si="0"/>
        <v>2180849</v>
      </c>
      <c r="L7" s="403">
        <f t="shared" si="0"/>
        <v>1995996</v>
      </c>
      <c r="M7" s="403">
        <f t="shared" si="0"/>
        <v>2085348</v>
      </c>
      <c r="N7" s="403">
        <f t="shared" si="0"/>
        <v>1997611</v>
      </c>
      <c r="O7" s="404">
        <f t="shared" si="0"/>
        <v>1994358</v>
      </c>
      <c r="P7" s="402">
        <f t="shared" si="0"/>
        <v>24517989</v>
      </c>
      <c r="Q7" s="405">
        <f>C7/P7</f>
        <v>0.9881208854445608</v>
      </c>
    </row>
    <row r="8" spans="2:17" ht="11.25">
      <c r="B8" s="241"/>
      <c r="C8" s="406"/>
      <c r="D8" s="241"/>
      <c r="E8" s="241"/>
      <c r="F8" s="241"/>
      <c r="G8" s="241"/>
      <c r="H8" s="241"/>
      <c r="I8" s="241"/>
      <c r="J8" s="241"/>
      <c r="K8" s="241"/>
      <c r="L8" s="241"/>
      <c r="M8" s="241"/>
      <c r="N8" s="241"/>
      <c r="O8" s="241"/>
      <c r="P8" s="241"/>
      <c r="Q8" s="241"/>
    </row>
    <row r="9" spans="2:17" ht="11.25">
      <c r="B9" s="241"/>
      <c r="C9" s="241"/>
      <c r="D9" s="241"/>
      <c r="E9" s="241"/>
      <c r="F9" s="241"/>
      <c r="G9" s="241"/>
      <c r="H9" s="241"/>
      <c r="I9" s="241"/>
      <c r="J9" s="241"/>
      <c r="K9" s="241"/>
      <c r="L9" s="241"/>
      <c r="M9" s="241"/>
      <c r="N9" s="241"/>
      <c r="O9" s="241"/>
      <c r="P9" s="241"/>
      <c r="Q9" s="241"/>
    </row>
    <row r="10" spans="2:17" ht="11.25">
      <c r="B10" s="241"/>
      <c r="C10" s="241"/>
      <c r="D10" s="241"/>
      <c r="E10" s="241"/>
      <c r="F10" s="241"/>
      <c r="G10" s="241"/>
      <c r="H10" s="241"/>
      <c r="I10" s="241"/>
      <c r="J10" s="407"/>
      <c r="L10" s="241"/>
      <c r="M10" s="241"/>
      <c r="N10" s="241"/>
      <c r="O10" s="241"/>
      <c r="P10" s="241"/>
      <c r="Q10" s="241"/>
    </row>
    <row r="11" spans="2:17" ht="11.25">
      <c r="B11" s="241"/>
      <c r="C11" s="241"/>
      <c r="D11" s="241"/>
      <c r="E11" s="241"/>
      <c r="F11" s="241"/>
      <c r="G11" s="241"/>
      <c r="H11" s="241"/>
      <c r="I11" s="241"/>
      <c r="J11" s="407"/>
      <c r="L11" s="241"/>
      <c r="M11" s="241"/>
      <c r="N11" s="241"/>
      <c r="O11" s="241"/>
      <c r="P11" s="241"/>
      <c r="Q11" s="241"/>
    </row>
    <row r="12" spans="6:17" ht="11.25">
      <c r="F12" s="241"/>
      <c r="G12" s="241"/>
      <c r="N12" s="241"/>
      <c r="O12" s="241"/>
      <c r="P12" s="241"/>
      <c r="Q12" s="241"/>
    </row>
    <row r="13" spans="6:17" ht="11.25">
      <c r="F13" s="241"/>
      <c r="G13" s="241"/>
      <c r="J13" s="241"/>
      <c r="L13" s="241"/>
      <c r="M13" s="241"/>
      <c r="N13" s="241"/>
      <c r="O13" s="241"/>
      <c r="P13" s="241"/>
      <c r="Q13" s="241"/>
    </row>
    <row r="14" spans="6:18" ht="11.25">
      <c r="F14" s="241"/>
      <c r="G14" s="241"/>
      <c r="N14" s="241"/>
      <c r="O14" s="241"/>
      <c r="P14" s="241"/>
      <c r="Q14" s="241"/>
      <c r="R14" s="241"/>
    </row>
    <row r="15" spans="2:18" ht="11.25">
      <c r="B15" s="241"/>
      <c r="C15" s="241"/>
      <c r="D15" s="241"/>
      <c r="E15" s="241"/>
      <c r="F15" s="241"/>
      <c r="G15" s="241"/>
      <c r="H15" s="241"/>
      <c r="I15" s="241"/>
      <c r="J15" s="241"/>
      <c r="K15" s="241"/>
      <c r="L15" s="241"/>
      <c r="M15" s="241"/>
      <c r="N15" s="241"/>
      <c r="O15" s="241"/>
      <c r="P15" s="241"/>
      <c r="Q15" s="241"/>
      <c r="R15" s="241"/>
    </row>
    <row r="16" spans="2:18" ht="11.25">
      <c r="B16" s="241"/>
      <c r="C16" s="241"/>
      <c r="D16" s="241"/>
      <c r="E16" s="241"/>
      <c r="F16" s="241"/>
      <c r="G16" s="241"/>
      <c r="H16" s="241"/>
      <c r="I16" s="241"/>
      <c r="J16" s="241"/>
      <c r="K16" s="241"/>
      <c r="L16" s="241"/>
      <c r="M16" s="241"/>
      <c r="N16" s="241"/>
      <c r="O16" s="241"/>
      <c r="P16" s="241"/>
      <c r="Q16" s="241"/>
      <c r="R16" s="241"/>
    </row>
    <row r="17" spans="2:18" ht="11.25">
      <c r="B17" s="241"/>
      <c r="C17" s="241"/>
      <c r="D17" s="241"/>
      <c r="E17" s="241"/>
      <c r="F17" s="241"/>
      <c r="G17" s="241"/>
      <c r="H17" s="241"/>
      <c r="I17" s="241"/>
      <c r="J17" s="241"/>
      <c r="K17" s="241"/>
      <c r="L17" s="241"/>
      <c r="M17" s="241"/>
      <c r="N17" s="241"/>
      <c r="O17" s="241"/>
      <c r="P17" s="241"/>
      <c r="Q17" s="241"/>
      <c r="R17" s="241"/>
    </row>
    <row r="18" spans="2:18" ht="11.25">
      <c r="B18" s="241"/>
      <c r="C18" s="241"/>
      <c r="D18" s="241"/>
      <c r="E18" s="241"/>
      <c r="F18" s="241"/>
      <c r="G18" s="241"/>
      <c r="H18" s="241"/>
      <c r="I18" s="241"/>
      <c r="J18" s="241"/>
      <c r="K18" s="241"/>
      <c r="L18" s="241"/>
      <c r="M18" s="241"/>
      <c r="N18" s="241"/>
      <c r="O18" s="241"/>
      <c r="P18" s="241"/>
      <c r="Q18" s="241"/>
      <c r="R18" s="241"/>
    </row>
  </sheetData>
  <sheetProtection/>
  <printOptions horizontalCentered="1"/>
  <pageMargins left="0.2" right="0.2755905511811024" top="1.299212598425197" bottom="0.984251968503937" header="0.9055118110236221" footer="0.5118110236220472"/>
  <pageSetup fitToHeight="1" fitToWidth="1" horizontalDpi="300" verticalDpi="300" orientation="landscape" paperSize="9" scale="99" r:id="rId2"/>
  <headerFooter alignWithMargins="0">
    <oddHeader>&amp;L&amp;"ＭＳ Ｐ明朝,標準"&amp;14８．平成２３年滋賀県有料道路通行台数調</oddHeader>
  </headerFooter>
  <drawing r:id="rId1"/>
</worksheet>
</file>

<file path=xl/worksheets/sheet16.xml><?xml version="1.0" encoding="utf-8"?>
<worksheet xmlns="http://schemas.openxmlformats.org/spreadsheetml/2006/main" xmlns:r="http://schemas.openxmlformats.org/officeDocument/2006/relationships">
  <sheetPr>
    <tabColor rgb="FFFFFF00"/>
  </sheetPr>
  <dimension ref="A1:F11"/>
  <sheetViews>
    <sheetView zoomScale="90" zoomScaleNormal="90" zoomScaleSheetLayoutView="90" workbookViewId="0" topLeftCell="A1">
      <pane ySplit="3" topLeftCell="BM4" activePane="bottomLeft" state="frozen"/>
      <selection pane="topLeft" activeCell="D12" sqref="D12"/>
      <selection pane="bottomLeft" activeCell="E1" sqref="E1"/>
    </sheetView>
  </sheetViews>
  <sheetFormatPr defaultColWidth="9.00390625" defaultRowHeight="13.5"/>
  <cols>
    <col min="1" max="1" width="14.625" style="420" customWidth="1"/>
    <col min="2" max="2" width="19.00390625" style="40" customWidth="1"/>
    <col min="3" max="3" width="12.875" style="40" customWidth="1"/>
    <col min="4" max="4" width="49.00390625" style="409" customWidth="1"/>
    <col min="5" max="5" width="9.00390625" style="40" customWidth="1"/>
    <col min="6" max="6" width="25.50390625" style="40" bestFit="1" customWidth="1"/>
    <col min="7" max="16384" width="9.00390625" style="40" customWidth="1"/>
  </cols>
  <sheetData>
    <row r="1" ht="17.25">
      <c r="A1" s="408" t="s">
        <v>337</v>
      </c>
    </row>
    <row r="2" ht="17.25">
      <c r="A2" s="408"/>
    </row>
    <row r="3" spans="1:4" ht="23.25" customHeight="1">
      <c r="A3" s="410" t="s">
        <v>338</v>
      </c>
      <c r="B3" s="410" t="s">
        <v>339</v>
      </c>
      <c r="C3" s="411" t="s">
        <v>340</v>
      </c>
      <c r="D3" s="410" t="s">
        <v>341</v>
      </c>
    </row>
    <row r="4" spans="1:4" ht="75" customHeight="1">
      <c r="A4" s="412" t="s">
        <v>342</v>
      </c>
      <c r="B4" s="413" t="s">
        <v>343</v>
      </c>
      <c r="C4" s="413"/>
      <c r="D4" s="413" t="s">
        <v>327</v>
      </c>
    </row>
    <row r="5" spans="1:4" s="416" customFormat="1" ht="75" customHeight="1">
      <c r="A5" s="414" t="s">
        <v>328</v>
      </c>
      <c r="B5" s="413" t="s">
        <v>329</v>
      </c>
      <c r="C5" s="413" t="s">
        <v>221</v>
      </c>
      <c r="D5" s="415" t="s">
        <v>330</v>
      </c>
    </row>
    <row r="6" spans="1:4" s="416" customFormat="1" ht="75" customHeight="1">
      <c r="A6" s="414" t="s">
        <v>331</v>
      </c>
      <c r="B6" s="413" t="s">
        <v>344</v>
      </c>
      <c r="C6" s="413" t="s">
        <v>332</v>
      </c>
      <c r="D6" s="415" t="s">
        <v>345</v>
      </c>
    </row>
    <row r="7" spans="1:6" s="416" customFormat="1" ht="75" customHeight="1">
      <c r="A7" s="414" t="s">
        <v>333</v>
      </c>
      <c r="B7" s="413" t="s">
        <v>346</v>
      </c>
      <c r="C7" s="413" t="s">
        <v>332</v>
      </c>
      <c r="D7" s="415" t="s">
        <v>347</v>
      </c>
      <c r="F7" s="417"/>
    </row>
    <row r="8" spans="1:4" s="416" customFormat="1" ht="75" customHeight="1">
      <c r="A8" s="414">
        <v>40763</v>
      </c>
      <c r="B8" s="413" t="s">
        <v>348</v>
      </c>
      <c r="C8" s="413" t="s">
        <v>349</v>
      </c>
      <c r="D8" s="413" t="s">
        <v>350</v>
      </c>
    </row>
    <row r="9" spans="1:6" s="416" customFormat="1" ht="75" customHeight="1">
      <c r="A9" s="414" t="s">
        <v>334</v>
      </c>
      <c r="B9" s="413" t="s">
        <v>351</v>
      </c>
      <c r="C9" s="413" t="s">
        <v>352</v>
      </c>
      <c r="D9" s="415" t="s">
        <v>335</v>
      </c>
      <c r="F9" s="413" t="s">
        <v>353</v>
      </c>
    </row>
    <row r="10" spans="1:4" s="416" customFormat="1" ht="75" customHeight="1">
      <c r="A10" s="414" t="s">
        <v>336</v>
      </c>
      <c r="B10" s="413" t="s">
        <v>354</v>
      </c>
      <c r="C10" s="413" t="s">
        <v>221</v>
      </c>
      <c r="D10" s="413" t="s">
        <v>355</v>
      </c>
    </row>
    <row r="11" spans="1:4" ht="75" customHeight="1">
      <c r="A11" s="418"/>
      <c r="B11" s="419"/>
      <c r="C11" s="419"/>
      <c r="D11" s="419"/>
    </row>
  </sheetData>
  <sheetProtection/>
  <printOptions horizontalCentered="1"/>
  <pageMargins left="0.45" right="0.5118110236220472" top="0.6299212598425197" bottom="0.5905511811023623" header="0.5118110236220472" footer="0.35433070866141736"/>
  <pageSetup horizontalDpi="300" verticalDpi="300" orientation="portrait" paperSize="9" scale="94" r:id="rId1"/>
  <headerFooter alignWithMargins="0">
    <oddFooter>&amp;C
&amp;"ＭＳ Ｐ明朝,標準"-17-</oddFooter>
  </headerFooter>
</worksheet>
</file>

<file path=xl/worksheets/sheet2.xml><?xml version="1.0" encoding="utf-8"?>
<worksheet xmlns="http://schemas.openxmlformats.org/spreadsheetml/2006/main" xmlns:r="http://schemas.openxmlformats.org/officeDocument/2006/relationships">
  <sheetPr>
    <tabColor indexed="13"/>
  </sheetPr>
  <dimension ref="A1:F15"/>
  <sheetViews>
    <sheetView zoomScaleSheetLayoutView="100" workbookViewId="0" topLeftCell="A1">
      <selection activeCell="A1" sqref="A1"/>
    </sheetView>
  </sheetViews>
  <sheetFormatPr defaultColWidth="9.00390625" defaultRowHeight="13.5"/>
  <cols>
    <col min="1" max="16384" width="9.00390625" style="6" customWidth="1"/>
  </cols>
  <sheetData>
    <row r="1" spans="1:6" ht="23.25" customHeight="1">
      <c r="A1" s="8" t="s">
        <v>1</v>
      </c>
      <c r="B1" s="9"/>
      <c r="C1" s="9"/>
      <c r="D1" s="9"/>
      <c r="E1" s="9"/>
      <c r="F1" s="9"/>
    </row>
    <row r="2" s="10" customFormat="1" ht="43.5" customHeight="1">
      <c r="A2" s="10" t="s">
        <v>4</v>
      </c>
    </row>
    <row r="3" s="10" customFormat="1" ht="34.5" customHeight="1">
      <c r="A3" s="10" t="s">
        <v>5</v>
      </c>
    </row>
    <row r="4" s="10" customFormat="1" ht="22.5" customHeight="1">
      <c r="A4" s="10" t="s">
        <v>6</v>
      </c>
    </row>
    <row r="5" s="10" customFormat="1" ht="22.5" customHeight="1">
      <c r="A5" s="10" t="s">
        <v>7</v>
      </c>
    </row>
    <row r="6" s="10" customFormat="1" ht="22.5" customHeight="1">
      <c r="A6" s="10" t="s">
        <v>8</v>
      </c>
    </row>
    <row r="7" s="10" customFormat="1" ht="22.5" customHeight="1">
      <c r="A7" s="10" t="s">
        <v>9</v>
      </c>
    </row>
    <row r="8" s="10" customFormat="1" ht="22.5" customHeight="1">
      <c r="A8" s="10" t="s">
        <v>10</v>
      </c>
    </row>
    <row r="9" s="10" customFormat="1" ht="34.5" customHeight="1">
      <c r="A9" s="10" t="s">
        <v>11</v>
      </c>
    </row>
    <row r="10" s="10" customFormat="1" ht="34.5" customHeight="1">
      <c r="A10" s="10" t="s">
        <v>12</v>
      </c>
    </row>
    <row r="11" s="10" customFormat="1" ht="34.5" customHeight="1">
      <c r="A11" s="10" t="s">
        <v>13</v>
      </c>
    </row>
    <row r="12" s="10" customFormat="1" ht="34.5" customHeight="1">
      <c r="A12" s="10" t="s">
        <v>14</v>
      </c>
    </row>
    <row r="13" s="10" customFormat="1" ht="34.5" customHeight="1">
      <c r="A13" s="10" t="s">
        <v>15</v>
      </c>
    </row>
    <row r="14" s="10" customFormat="1" ht="34.5" customHeight="1">
      <c r="A14" s="10" t="s">
        <v>16</v>
      </c>
    </row>
    <row r="15" s="10" customFormat="1" ht="34.5" customHeight="1">
      <c r="A15" s="10" t="s">
        <v>17</v>
      </c>
    </row>
  </sheetData>
  <sheetProtection/>
  <printOptions horizontalCentered="1"/>
  <pageMargins left="1.15" right="0.7874015748031497" top="2.125984251968504"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A18"/>
  <sheetViews>
    <sheetView view="pageBreakPreview" zoomScaleNormal="90" zoomScaleSheetLayoutView="100" workbookViewId="0" topLeftCell="A1">
      <selection activeCell="B1" sqref="B1"/>
    </sheetView>
  </sheetViews>
  <sheetFormatPr defaultColWidth="9.00390625" defaultRowHeight="13.5"/>
  <cols>
    <col min="1" max="1" width="83.625" style="18" customWidth="1"/>
    <col min="2" max="16384" width="9.00390625" style="14" customWidth="1"/>
  </cols>
  <sheetData>
    <row r="1" s="12" customFormat="1" ht="17.25">
      <c r="A1" s="11" t="s">
        <v>18</v>
      </c>
    </row>
    <row r="2" s="12" customFormat="1" ht="17.25">
      <c r="A2" s="11"/>
    </row>
    <row r="3" s="12" customFormat="1" ht="17.25">
      <c r="A3" s="11"/>
    </row>
    <row r="4" ht="30" customHeight="1">
      <c r="A4" s="13" t="s">
        <v>26</v>
      </c>
    </row>
    <row r="5" ht="30" customHeight="1">
      <c r="A5" s="13" t="s">
        <v>27</v>
      </c>
    </row>
    <row r="6" ht="24" customHeight="1">
      <c r="A6" s="15" t="s">
        <v>28</v>
      </c>
    </row>
    <row r="7" ht="60" customHeight="1">
      <c r="A7" s="13" t="s">
        <v>29</v>
      </c>
    </row>
    <row r="8" ht="30" customHeight="1">
      <c r="A8" s="15" t="s">
        <v>19</v>
      </c>
    </row>
    <row r="9" s="17" customFormat="1" ht="24" customHeight="1">
      <c r="A9" s="16" t="s">
        <v>30</v>
      </c>
    </row>
    <row r="10" ht="60" customHeight="1">
      <c r="A10" s="13" t="s">
        <v>31</v>
      </c>
    </row>
    <row r="11" ht="30" customHeight="1">
      <c r="A11" s="13" t="s">
        <v>20</v>
      </c>
    </row>
    <row r="12" ht="60" customHeight="1">
      <c r="A12" s="13" t="s">
        <v>32</v>
      </c>
    </row>
    <row r="13" ht="30" customHeight="1">
      <c r="A13" s="15" t="s">
        <v>21</v>
      </c>
    </row>
    <row r="14" ht="24" customHeight="1">
      <c r="A14" s="15" t="s">
        <v>22</v>
      </c>
    </row>
    <row r="15" ht="24" customHeight="1">
      <c r="A15" s="13" t="s">
        <v>23</v>
      </c>
    </row>
    <row r="16" ht="24" customHeight="1">
      <c r="A16" s="15" t="s">
        <v>33</v>
      </c>
    </row>
    <row r="17" ht="30" customHeight="1">
      <c r="A17" s="15" t="s">
        <v>24</v>
      </c>
    </row>
    <row r="18" ht="24" customHeight="1">
      <c r="A18" s="15" t="s">
        <v>25</v>
      </c>
    </row>
    <row r="19" ht="30" customHeight="1"/>
  </sheetData>
  <sheetProtection/>
  <printOptions/>
  <pageMargins left="1.1" right="0.43" top="0.984251968503937" bottom="0.984251968503937" header="0.5118110236220472" footer="0.5118110236220472"/>
  <pageSetup horizontalDpi="300" verticalDpi="300" orientation="portrait" paperSize="9" r:id="rId1"/>
  <headerFooter alignWithMargins="0">
    <oddFooter>&amp;C
&amp;"ＭＳ Ｐ明朝,標準"-1-</oddFooter>
  </headerFooter>
</worksheet>
</file>

<file path=xl/worksheets/sheet4.xml><?xml version="1.0" encoding="utf-8"?>
<worksheet xmlns="http://schemas.openxmlformats.org/spreadsheetml/2006/main" xmlns:r="http://schemas.openxmlformats.org/officeDocument/2006/relationships">
  <sheetPr>
    <tabColor indexed="50"/>
  </sheetPr>
  <dimension ref="A1:H25"/>
  <sheetViews>
    <sheetView view="pageBreakPreview" zoomScaleNormal="115" zoomScaleSheetLayoutView="100" workbookViewId="0" topLeftCell="A13">
      <selection activeCell="A13" sqref="A13"/>
    </sheetView>
  </sheetViews>
  <sheetFormatPr defaultColWidth="9.00390625" defaultRowHeight="13.5"/>
  <cols>
    <col min="1" max="1" width="5.125" style="14" customWidth="1"/>
    <col min="2" max="2" width="12.50390625" style="14" customWidth="1"/>
    <col min="3" max="3" width="17.50390625" style="14" bestFit="1" customWidth="1"/>
    <col min="4" max="4" width="17.50390625" style="14" customWidth="1"/>
    <col min="5" max="5" width="25.125" style="14" customWidth="1"/>
    <col min="6" max="6" width="11.00390625" style="14" customWidth="1"/>
    <col min="7" max="16384" width="9.00390625" style="14" customWidth="1"/>
  </cols>
  <sheetData>
    <row r="1" ht="17.25">
      <c r="A1" s="12" t="s">
        <v>34</v>
      </c>
    </row>
    <row r="2" ht="39" customHeight="1">
      <c r="A2" s="13" t="s">
        <v>41</v>
      </c>
    </row>
    <row r="3" ht="11.25" customHeight="1"/>
    <row r="4" spans="1:6" ht="24" customHeight="1">
      <c r="A4" s="19" t="s">
        <v>45</v>
      </c>
      <c r="B4" s="19"/>
      <c r="C4" s="19"/>
      <c r="D4" s="19"/>
      <c r="E4" s="19"/>
      <c r="F4" s="19"/>
    </row>
    <row r="5" spans="1:6" s="17" customFormat="1" ht="24" customHeight="1">
      <c r="A5" s="19"/>
      <c r="B5" s="19"/>
      <c r="C5" s="19"/>
      <c r="D5" s="19"/>
      <c r="E5" s="19"/>
      <c r="F5" s="19"/>
    </row>
    <row r="6" spans="1:6" s="17" customFormat="1" ht="24" customHeight="1">
      <c r="A6" s="19"/>
      <c r="B6" s="19"/>
      <c r="C6" s="19"/>
      <c r="D6" s="19"/>
      <c r="E6" s="19"/>
      <c r="F6" s="19"/>
    </row>
    <row r="7" spans="1:6" s="17" customFormat="1" ht="24" customHeight="1">
      <c r="A7" s="19"/>
      <c r="B7" s="19"/>
      <c r="C7" s="19"/>
      <c r="D7" s="19"/>
      <c r="E7" s="19"/>
      <c r="F7" s="19"/>
    </row>
    <row r="8" spans="1:6" s="17" customFormat="1" ht="24" customHeight="1">
      <c r="A8" s="19"/>
      <c r="B8" s="19"/>
      <c r="C8" s="19"/>
      <c r="D8" s="19"/>
      <c r="E8" s="19"/>
      <c r="F8" s="19"/>
    </row>
    <row r="9" spans="1:8" s="17" customFormat="1" ht="24" customHeight="1">
      <c r="A9" s="19"/>
      <c r="B9" s="19"/>
      <c r="C9" s="19"/>
      <c r="D9" s="19"/>
      <c r="E9" s="19"/>
      <c r="F9" s="19"/>
      <c r="H9" s="20"/>
    </row>
    <row r="10" spans="1:8" s="17" customFormat="1" ht="24" customHeight="1">
      <c r="A10" s="19"/>
      <c r="B10" s="19"/>
      <c r="C10" s="19"/>
      <c r="D10" s="19"/>
      <c r="E10" s="19"/>
      <c r="F10" s="19"/>
      <c r="H10" s="20"/>
    </row>
    <row r="11" spans="1:8" s="17" customFormat="1" ht="24" customHeight="1">
      <c r="A11" s="19"/>
      <c r="B11" s="19"/>
      <c r="C11" s="19"/>
      <c r="D11" s="19"/>
      <c r="E11" s="19"/>
      <c r="F11" s="19"/>
      <c r="H11" s="20"/>
    </row>
    <row r="12" spans="1:8" s="17" customFormat="1" ht="24" customHeight="1">
      <c r="A12" s="19"/>
      <c r="B12" s="19"/>
      <c r="C12" s="19"/>
      <c r="D12" s="19"/>
      <c r="E12" s="19"/>
      <c r="F12" s="19"/>
      <c r="H12" s="20"/>
    </row>
    <row r="13" spans="1:8" s="17" customFormat="1" ht="24" customHeight="1">
      <c r="A13" s="21"/>
      <c r="B13" s="21"/>
      <c r="C13" s="21"/>
      <c r="D13" s="21"/>
      <c r="E13" s="21"/>
      <c r="F13" s="21"/>
      <c r="H13" s="20"/>
    </row>
    <row r="14" spans="1:8" s="17" customFormat="1" ht="24" customHeight="1">
      <c r="A14" s="14" t="s">
        <v>35</v>
      </c>
      <c r="B14" s="14"/>
      <c r="C14" s="14"/>
      <c r="D14" s="14"/>
      <c r="E14" s="14"/>
      <c r="F14" s="21"/>
      <c r="H14" s="20"/>
    </row>
    <row r="15" ht="7.5" customHeight="1"/>
    <row r="16" spans="2:6" ht="22.5" customHeight="1">
      <c r="B16" s="22"/>
      <c r="C16" s="23" t="s">
        <v>42</v>
      </c>
      <c r="D16" s="23" t="s">
        <v>43</v>
      </c>
      <c r="E16" s="23" t="s">
        <v>36</v>
      </c>
      <c r="F16" s="24" t="s">
        <v>37</v>
      </c>
    </row>
    <row r="17" spans="2:6" s="17" customFormat="1" ht="22.5" customHeight="1">
      <c r="B17" s="25" t="s">
        <v>38</v>
      </c>
      <c r="C17" s="26">
        <v>44118700</v>
      </c>
      <c r="D17" s="26">
        <v>40579400</v>
      </c>
      <c r="E17" s="27">
        <f>C17-D17</f>
        <v>3539300</v>
      </c>
      <c r="F17" s="28">
        <f>(C17/D17)-1</f>
        <v>0.08721913088907174</v>
      </c>
    </row>
    <row r="18" spans="2:6" s="17" customFormat="1" ht="22.5" customHeight="1">
      <c r="B18" s="25" t="s">
        <v>39</v>
      </c>
      <c r="C18" s="26">
        <v>3238600</v>
      </c>
      <c r="D18" s="26">
        <v>2994500</v>
      </c>
      <c r="E18" s="27">
        <f>C18-D18</f>
        <v>244100</v>
      </c>
      <c r="F18" s="29">
        <f>(C18/D18)-1</f>
        <v>0.0815161128736015</v>
      </c>
    </row>
    <row r="19" spans="2:6" s="17" customFormat="1" ht="22.5" customHeight="1">
      <c r="B19" s="30" t="s">
        <v>40</v>
      </c>
      <c r="C19" s="31">
        <f>SUM(C17:C18)</f>
        <v>47357300</v>
      </c>
      <c r="D19" s="31">
        <f>SUM(D17:D18)</f>
        <v>43573900</v>
      </c>
      <c r="E19" s="32">
        <f>C19-D19</f>
        <v>3783400</v>
      </c>
      <c r="F19" s="33">
        <f>(C19/D19)-1</f>
        <v>0.08682720619453388</v>
      </c>
    </row>
    <row r="20" ht="30" customHeight="1">
      <c r="A20" s="14" t="s">
        <v>44</v>
      </c>
    </row>
    <row r="21" ht="7.5" customHeight="1"/>
    <row r="22" spans="2:6" ht="22.5" customHeight="1">
      <c r="B22" s="22"/>
      <c r="C22" s="23" t="s">
        <v>42</v>
      </c>
      <c r="D22" s="23" t="s">
        <v>43</v>
      </c>
      <c r="E22" s="23" t="s">
        <v>36</v>
      </c>
      <c r="F22" s="24" t="s">
        <v>37</v>
      </c>
    </row>
    <row r="23" spans="2:6" ht="22.5" customHeight="1">
      <c r="B23" s="25" t="s">
        <v>38</v>
      </c>
      <c r="C23" s="34">
        <v>48126</v>
      </c>
      <c r="D23" s="26">
        <v>83107</v>
      </c>
      <c r="E23" s="27">
        <f>C23-D23</f>
        <v>-34981</v>
      </c>
      <c r="F23" s="35">
        <f>(C23/D23)-1</f>
        <v>-0.4209152056986776</v>
      </c>
    </row>
    <row r="24" spans="2:6" ht="22.5" customHeight="1">
      <c r="B24" s="25" t="s">
        <v>39</v>
      </c>
      <c r="C24" s="34">
        <v>77502</v>
      </c>
      <c r="D24" s="26">
        <v>93647</v>
      </c>
      <c r="E24" s="27">
        <f>C24-D24</f>
        <v>-16145</v>
      </c>
      <c r="F24" s="36">
        <f>(C24/D24)-1</f>
        <v>-0.17240274648413723</v>
      </c>
    </row>
    <row r="25" spans="2:6" ht="22.5" customHeight="1">
      <c r="B25" s="30" t="s">
        <v>40</v>
      </c>
      <c r="C25" s="37">
        <f>SUM(C23:C24)</f>
        <v>125628</v>
      </c>
      <c r="D25" s="31">
        <f>SUM(D23:D24)</f>
        <v>176754</v>
      </c>
      <c r="E25" s="32">
        <f>C25-D25</f>
        <v>-51126</v>
      </c>
      <c r="F25" s="38">
        <f>(C25/D25)-1</f>
        <v>-0.28924946535863405</v>
      </c>
    </row>
  </sheetData>
  <sheetProtection/>
  <mergeCells count="1">
    <mergeCell ref="A4:F12"/>
  </mergeCells>
  <printOptions/>
  <pageMargins left="0.8267716535433072" right="0.2362204724409449" top="0.984251968503937" bottom="0.984251968503937" header="0.5118110236220472" footer="0.5118110236220472"/>
  <pageSetup horizontalDpi="600" verticalDpi="600" orientation="portrait" paperSize="9" r:id="rId1"/>
  <headerFooter alignWithMargins="0">
    <oddFooter>&amp;C
&amp;"ＭＳ Ｐ明朝,標準"-2-</oddFooter>
  </headerFooter>
  <rowBreaks count="1" manualBreakCount="1">
    <brk id="33" max="5" man="1"/>
  </rowBreaks>
</worksheet>
</file>

<file path=xl/worksheets/sheet5.xml><?xml version="1.0" encoding="utf-8"?>
<worksheet xmlns="http://schemas.openxmlformats.org/spreadsheetml/2006/main" xmlns:r="http://schemas.openxmlformats.org/officeDocument/2006/relationships">
  <sheetPr>
    <tabColor indexed="50"/>
  </sheetPr>
  <dimension ref="A1:O40"/>
  <sheetViews>
    <sheetView view="pageBreakPreview" zoomScaleNormal="90" zoomScaleSheetLayoutView="100" workbookViewId="0" topLeftCell="A34">
      <selection activeCell="A13" sqref="A13"/>
    </sheetView>
  </sheetViews>
  <sheetFormatPr defaultColWidth="9.00390625" defaultRowHeight="13.5"/>
  <cols>
    <col min="1" max="1" width="6.25390625" style="14" customWidth="1"/>
    <col min="2" max="2" width="4.50390625" style="14" customWidth="1"/>
    <col min="3" max="4" width="17.50390625" style="14" customWidth="1"/>
    <col min="5" max="5" width="9.75390625" style="14" bestFit="1" customWidth="1"/>
    <col min="6" max="6" width="10.75390625" style="14" bestFit="1" customWidth="1"/>
    <col min="7" max="7" width="17.50390625" style="14" customWidth="1"/>
    <col min="8" max="8" width="3.875" style="14" customWidth="1"/>
    <col min="9" max="10" width="2.50390625" style="14" customWidth="1"/>
    <col min="11" max="11" width="3.50390625" style="14" customWidth="1"/>
    <col min="12" max="12" width="21.75390625" style="14" customWidth="1"/>
    <col min="13" max="13" width="20.25390625" style="14" customWidth="1"/>
    <col min="14" max="14" width="2.25390625" style="14" customWidth="1"/>
    <col min="15" max="15" width="15.00390625" style="14" customWidth="1"/>
    <col min="16" max="16384" width="9.00390625" style="14" customWidth="1"/>
  </cols>
  <sheetData>
    <row r="1" spans="1:2" ht="17.25" customHeight="1">
      <c r="A1" s="39" t="s">
        <v>74</v>
      </c>
      <c r="B1" s="39"/>
    </row>
    <row r="2" spans="1:7" s="17" customFormat="1" ht="13.5">
      <c r="A2" s="16"/>
      <c r="B2" s="16"/>
      <c r="C2" s="40"/>
      <c r="D2" s="40"/>
      <c r="E2" s="40"/>
      <c r="F2" s="40"/>
      <c r="G2" s="40"/>
    </row>
    <row r="3" spans="1:3" ht="15.75" customHeight="1">
      <c r="A3" s="39"/>
      <c r="B3" s="41" t="s">
        <v>75</v>
      </c>
      <c r="C3" s="39" t="s">
        <v>46</v>
      </c>
    </row>
    <row r="4" spans="1:3" ht="15.75" customHeight="1">
      <c r="A4" s="39"/>
      <c r="B4" s="39"/>
      <c r="C4" s="42" t="s">
        <v>47</v>
      </c>
    </row>
    <row r="5" spans="1:3" ht="15.75" customHeight="1">
      <c r="A5" s="39"/>
      <c r="B5" s="39"/>
      <c r="C5" s="43" t="s">
        <v>48</v>
      </c>
    </row>
    <row r="6" spans="1:3" ht="15.75" customHeight="1">
      <c r="A6" s="39"/>
      <c r="B6" s="39"/>
      <c r="C6" s="43" t="s">
        <v>49</v>
      </c>
    </row>
    <row r="7" spans="1:3" ht="6.75" customHeight="1">
      <c r="A7" s="39"/>
      <c r="B7" s="39"/>
      <c r="C7" s="43"/>
    </row>
    <row r="8" spans="1:3" ht="15.75" customHeight="1">
      <c r="A8" s="39"/>
      <c r="B8" s="41" t="s">
        <v>76</v>
      </c>
      <c r="C8" s="39" t="s">
        <v>50</v>
      </c>
    </row>
    <row r="9" spans="1:3" ht="15.75" customHeight="1">
      <c r="A9" s="39"/>
      <c r="B9" s="39"/>
      <c r="C9" s="42" t="s">
        <v>51</v>
      </c>
    </row>
    <row r="10" spans="1:3" ht="15.75" customHeight="1">
      <c r="A10" s="39"/>
      <c r="B10" s="39"/>
      <c r="C10" s="42" t="s">
        <v>52</v>
      </c>
    </row>
    <row r="11" spans="1:3" ht="6.75" customHeight="1">
      <c r="A11" s="39"/>
      <c r="B11" s="39"/>
      <c r="C11" s="42"/>
    </row>
    <row r="12" spans="1:3" ht="15.75" customHeight="1">
      <c r="A12" s="39"/>
      <c r="B12" s="41" t="s">
        <v>77</v>
      </c>
      <c r="C12" s="39" t="s">
        <v>53</v>
      </c>
    </row>
    <row r="13" spans="1:3" ht="15.75" customHeight="1">
      <c r="A13" s="39"/>
      <c r="B13" s="39"/>
      <c r="C13" s="42" t="s">
        <v>54</v>
      </c>
    </row>
    <row r="14" spans="1:3" ht="17.25" customHeight="1">
      <c r="A14" s="39"/>
      <c r="B14" s="39"/>
      <c r="C14" s="42" t="s">
        <v>55</v>
      </c>
    </row>
    <row r="15" s="17" customFormat="1" ht="18" customHeight="1"/>
    <row r="16" s="17" customFormat="1" ht="18" customHeight="1"/>
    <row r="17" spans="1:15" ht="19.5" customHeight="1">
      <c r="A17" s="14" t="s">
        <v>56</v>
      </c>
      <c r="K17" s="44"/>
      <c r="L17" s="45"/>
      <c r="M17" s="45"/>
      <c r="N17" s="45"/>
      <c r="O17" s="45"/>
    </row>
    <row r="18" spans="11:15" ht="15" customHeight="1">
      <c r="K18" s="46"/>
      <c r="L18" s="46"/>
      <c r="M18" s="46"/>
      <c r="N18" s="47"/>
      <c r="O18" s="47"/>
    </row>
    <row r="19" spans="2:15" ht="30" customHeight="1">
      <c r="B19" s="48" t="s">
        <v>57</v>
      </c>
      <c r="C19" s="48"/>
      <c r="D19" s="49" t="s">
        <v>78</v>
      </c>
      <c r="E19" s="23" t="s">
        <v>58</v>
      </c>
      <c r="F19" s="23" t="s">
        <v>59</v>
      </c>
      <c r="G19" s="49" t="s">
        <v>79</v>
      </c>
      <c r="K19" s="46"/>
      <c r="L19" s="46"/>
      <c r="M19" s="46"/>
      <c r="N19" s="50"/>
      <c r="O19" s="46"/>
    </row>
    <row r="20" spans="2:15" ht="22.5" customHeight="1">
      <c r="B20" s="51"/>
      <c r="C20" s="52" t="s">
        <v>60</v>
      </c>
      <c r="D20" s="53">
        <v>1784</v>
      </c>
      <c r="E20" s="54">
        <f aca="true" t="shared" si="0" ref="E20:E26">D20/$D$27</f>
        <v>0.037671066551513706</v>
      </c>
      <c r="F20" s="55">
        <f aca="true" t="shared" si="1" ref="F20:F27">(D20/G20)-1</f>
        <v>-0.05040719646564118</v>
      </c>
      <c r="G20" s="53">
        <f>1878700/1000</f>
        <v>1878.7</v>
      </c>
      <c r="K20" s="56"/>
      <c r="L20" s="56"/>
      <c r="M20" s="57"/>
      <c r="N20" s="58"/>
      <c r="O20" s="59"/>
    </row>
    <row r="21" spans="2:15" ht="22.5" customHeight="1">
      <c r="B21" s="60" t="s">
        <v>61</v>
      </c>
      <c r="C21" s="52" t="s">
        <v>62</v>
      </c>
      <c r="D21" s="53">
        <v>12186.7</v>
      </c>
      <c r="E21" s="54">
        <f t="shared" si="0"/>
        <v>0.2573351943628543</v>
      </c>
      <c r="F21" s="55">
        <f t="shared" si="1"/>
        <v>0.05919726046446949</v>
      </c>
      <c r="G21" s="61">
        <f>(8997400+2508200)/1000</f>
        <v>11505.6</v>
      </c>
      <c r="H21" s="62"/>
      <c r="K21" s="56"/>
      <c r="L21" s="56"/>
      <c r="M21" s="57"/>
      <c r="N21" s="58"/>
      <c r="O21" s="59"/>
    </row>
    <row r="22" spans="2:15" ht="22.5" customHeight="1">
      <c r="B22" s="60" t="s">
        <v>63</v>
      </c>
      <c r="C22" s="52" t="s">
        <v>64</v>
      </c>
      <c r="D22" s="53">
        <v>2374.2</v>
      </c>
      <c r="E22" s="54">
        <f t="shared" si="0"/>
        <v>0.05013377029518152</v>
      </c>
      <c r="F22" s="55">
        <f t="shared" si="1"/>
        <v>0.032709873858199234</v>
      </c>
      <c r="G22" s="61">
        <f>2299000/1000</f>
        <v>2299</v>
      </c>
      <c r="H22" s="62"/>
      <c r="K22" s="56"/>
      <c r="L22" s="56"/>
      <c r="M22" s="57"/>
      <c r="N22" s="58"/>
      <c r="O22" s="59"/>
    </row>
    <row r="23" spans="2:15" ht="22.5" customHeight="1">
      <c r="B23" s="60" t="s">
        <v>65</v>
      </c>
      <c r="C23" s="63" t="s">
        <v>66</v>
      </c>
      <c r="D23" s="53">
        <v>9011.9</v>
      </c>
      <c r="E23" s="54">
        <f t="shared" si="0"/>
        <v>0.19029589947062014</v>
      </c>
      <c r="F23" s="55">
        <f t="shared" si="1"/>
        <v>0.05230032695002329</v>
      </c>
      <c r="G23" s="61">
        <f>(5311600+298700+2953700)/1000</f>
        <v>8564</v>
      </c>
      <c r="H23" s="62"/>
      <c r="K23" s="56"/>
      <c r="L23" s="56"/>
      <c r="M23" s="57"/>
      <c r="N23" s="58"/>
      <c r="O23" s="59"/>
    </row>
    <row r="24" spans="2:15" ht="22.5" customHeight="1">
      <c r="B24" s="60" t="s">
        <v>67</v>
      </c>
      <c r="C24" s="52" t="s">
        <v>68</v>
      </c>
      <c r="D24" s="53">
        <v>7687.5</v>
      </c>
      <c r="E24" s="54">
        <f t="shared" si="0"/>
        <v>0.16232977809123408</v>
      </c>
      <c r="F24" s="55">
        <f t="shared" si="1"/>
        <v>0.14230734940117085</v>
      </c>
      <c r="G24" s="61">
        <f>6729800/1000</f>
        <v>6729.8</v>
      </c>
      <c r="H24" s="62"/>
      <c r="K24" s="56"/>
      <c r="L24" s="56"/>
      <c r="M24" s="57"/>
      <c r="N24" s="58"/>
      <c r="O24" s="59"/>
    </row>
    <row r="25" spans="2:15" ht="22.5" customHeight="1">
      <c r="B25" s="64"/>
      <c r="C25" s="52" t="s">
        <v>69</v>
      </c>
      <c r="D25" s="53">
        <v>9483</v>
      </c>
      <c r="E25" s="54">
        <f t="shared" si="0"/>
        <v>0.2002436794327379</v>
      </c>
      <c r="F25" s="55">
        <f t="shared" si="1"/>
        <v>0.0462037466075329</v>
      </c>
      <c r="G25" s="61">
        <f>9064200/1000</f>
        <v>9064.2</v>
      </c>
      <c r="H25" s="62"/>
      <c r="K25" s="56"/>
      <c r="L25" s="56"/>
      <c r="M25" s="57"/>
      <c r="N25" s="58"/>
      <c r="O25" s="59"/>
    </row>
    <row r="26" spans="2:15" ht="22.5" customHeight="1">
      <c r="B26" s="65" t="s">
        <v>70</v>
      </c>
      <c r="C26" s="66"/>
      <c r="D26" s="67">
        <v>4830</v>
      </c>
      <c r="E26" s="68">
        <f t="shared" si="0"/>
        <v>0.10199061179585829</v>
      </c>
      <c r="F26" s="69">
        <f t="shared" si="1"/>
        <v>0.3672649040366869</v>
      </c>
      <c r="G26" s="70">
        <f>3532600/1000</f>
        <v>3532.6</v>
      </c>
      <c r="H26" s="62"/>
      <c r="K26" s="56"/>
      <c r="L26" s="56"/>
      <c r="M26" s="57"/>
      <c r="N26" s="58"/>
      <c r="O26" s="59"/>
    </row>
    <row r="27" spans="2:15" ht="22.5" customHeight="1">
      <c r="B27" s="71" t="s">
        <v>71</v>
      </c>
      <c r="C27" s="72"/>
      <c r="D27" s="73">
        <f>SUM(D20:D26)</f>
        <v>47357.3</v>
      </c>
      <c r="E27" s="74">
        <f>SUM(E20:E26)</f>
        <v>1</v>
      </c>
      <c r="F27" s="75">
        <f t="shared" si="1"/>
        <v>0.08682720619453388</v>
      </c>
      <c r="G27" s="76">
        <f>SUM(G20:G26)</f>
        <v>43573.9</v>
      </c>
      <c r="H27" s="62"/>
      <c r="K27" s="56"/>
      <c r="L27" s="56"/>
      <c r="M27" s="57"/>
      <c r="N27" s="58"/>
      <c r="O27" s="59"/>
    </row>
    <row r="28" spans="1:15" ht="15" customHeight="1">
      <c r="A28" s="77" t="s">
        <v>72</v>
      </c>
      <c r="B28" s="77"/>
      <c r="C28" s="77"/>
      <c r="D28" s="77"/>
      <c r="E28" s="77"/>
      <c r="F28" s="77"/>
      <c r="G28" s="77"/>
      <c r="K28" s="56"/>
      <c r="L28" s="56"/>
      <c r="M28" s="57"/>
      <c r="N28" s="78"/>
      <c r="O28" s="79"/>
    </row>
    <row r="29" spans="1:15" ht="21" customHeight="1">
      <c r="A29" s="14" t="s">
        <v>73</v>
      </c>
      <c r="K29" s="45"/>
      <c r="L29" s="45"/>
      <c r="M29" s="45"/>
      <c r="N29" s="45"/>
      <c r="O29" s="45"/>
    </row>
    <row r="30" spans="11:15" ht="21" customHeight="1">
      <c r="K30" s="80"/>
      <c r="L30" s="80"/>
      <c r="M30" s="45"/>
      <c r="N30" s="45"/>
      <c r="O30" s="45"/>
    </row>
    <row r="31" spans="11:15" ht="21" customHeight="1">
      <c r="K31" s="81"/>
      <c r="L31" s="81"/>
      <c r="M31" s="81"/>
      <c r="N31" s="47"/>
      <c r="O31" s="47"/>
    </row>
    <row r="32" spans="11:15" ht="21" customHeight="1">
      <c r="K32" s="81"/>
      <c r="L32" s="81"/>
      <c r="M32" s="81"/>
      <c r="N32" s="46"/>
      <c r="O32" s="46"/>
    </row>
    <row r="33" spans="11:15" ht="21" customHeight="1">
      <c r="K33" s="45"/>
      <c r="L33" s="82" t="str">
        <f aca="true" t="shared" si="2" ref="L33:M38">C20</f>
        <v>自然</v>
      </c>
      <c r="M33" s="83">
        <f t="shared" si="2"/>
        <v>1784</v>
      </c>
      <c r="N33" s="84"/>
      <c r="O33" s="85"/>
    </row>
    <row r="34" spans="11:15" ht="21" customHeight="1">
      <c r="K34" s="45"/>
      <c r="L34" s="82" t="str">
        <f t="shared" si="2"/>
        <v>歴史・文化</v>
      </c>
      <c r="M34" s="83">
        <f t="shared" si="2"/>
        <v>12186.7</v>
      </c>
      <c r="N34" s="84"/>
      <c r="O34" s="85"/>
    </row>
    <row r="35" spans="11:15" ht="21" customHeight="1">
      <c r="K35" s="86"/>
      <c r="L35" s="82" t="str">
        <f t="shared" si="2"/>
        <v>温泉・健康</v>
      </c>
      <c r="M35" s="83">
        <f t="shared" si="2"/>
        <v>2374.2</v>
      </c>
      <c r="N35" s="84"/>
      <c r="O35" s="85"/>
    </row>
    <row r="36" spans="11:15" ht="21" customHeight="1">
      <c r="K36" s="87"/>
      <c r="L36" s="82" t="str">
        <f t="shared" si="2"/>
        <v>スポーツ・
レクリエーション</v>
      </c>
      <c r="M36" s="83">
        <f t="shared" si="2"/>
        <v>9011.9</v>
      </c>
      <c r="N36" s="84"/>
      <c r="O36" s="85"/>
    </row>
    <row r="37" spans="11:15" ht="21" customHeight="1">
      <c r="K37" s="45"/>
      <c r="L37" s="82" t="str">
        <f t="shared" si="2"/>
        <v>都市型観光</v>
      </c>
      <c r="M37" s="83">
        <f t="shared" si="2"/>
        <v>7687.5</v>
      </c>
      <c r="N37" s="84"/>
      <c r="O37" s="85"/>
    </row>
    <row r="38" spans="11:15" ht="21" customHeight="1">
      <c r="K38" s="45"/>
      <c r="L38" s="82" t="str">
        <f t="shared" si="2"/>
        <v>その他</v>
      </c>
      <c r="M38" s="83">
        <f t="shared" si="2"/>
        <v>9483</v>
      </c>
      <c r="N38" s="84"/>
      <c r="O38" s="85"/>
    </row>
    <row r="39" spans="11:15" ht="21" customHeight="1">
      <c r="K39" s="88"/>
      <c r="L39" s="89" t="str">
        <f>B26</f>
        <v>行祭事・イベント</v>
      </c>
      <c r="M39" s="83">
        <f>D26</f>
        <v>4830</v>
      </c>
      <c r="N39" s="84"/>
      <c r="O39" s="85"/>
    </row>
    <row r="40" spans="11:15" ht="21" customHeight="1">
      <c r="K40" s="46"/>
      <c r="L40" s="46"/>
      <c r="M40" s="90"/>
      <c r="N40" s="91"/>
      <c r="O40" s="92"/>
    </row>
    <row r="41" ht="21" customHeight="1"/>
    <row r="42" ht="21" customHeight="1"/>
    <row r="43" ht="21" customHeight="1"/>
    <row r="44" ht="21" customHeight="1"/>
    <row r="45" ht="21" customHeight="1"/>
    <row r="46" ht="21" customHeight="1"/>
  </sheetData>
  <sheetProtection/>
  <mergeCells count="20">
    <mergeCell ref="B19:C19"/>
    <mergeCell ref="B27:C27"/>
    <mergeCell ref="B26:C26"/>
    <mergeCell ref="O31:O32"/>
    <mergeCell ref="A28:G28"/>
    <mergeCell ref="K26:L26"/>
    <mergeCell ref="K27:L27"/>
    <mergeCell ref="K18:L19"/>
    <mergeCell ref="K24:L24"/>
    <mergeCell ref="K25:L25"/>
    <mergeCell ref="K40:L40"/>
    <mergeCell ref="O18:O19"/>
    <mergeCell ref="N31:N32"/>
    <mergeCell ref="K20:L20"/>
    <mergeCell ref="K21:L21"/>
    <mergeCell ref="K22:L22"/>
    <mergeCell ref="K23:L23"/>
    <mergeCell ref="N18:N19"/>
    <mergeCell ref="M18:M19"/>
    <mergeCell ref="K28:L28"/>
  </mergeCells>
  <printOptions/>
  <pageMargins left="0.8661417322834646" right="0.5118110236220472" top="0.984251968503937" bottom="0.984251968503937" header="0.5118110236220472" footer="0.5118110236220472"/>
  <pageSetup horizontalDpi="300" verticalDpi="300" orientation="portrait" paperSize="9" r:id="rId2"/>
  <headerFooter alignWithMargins="0">
    <oddFooter>&amp;C
&amp;"ＭＳ Ｐ明朝,標準"-3-</oddFooter>
  </headerFooter>
  <drawing r:id="rId1"/>
</worksheet>
</file>

<file path=xl/worksheets/sheet6.xml><?xml version="1.0" encoding="utf-8"?>
<worksheet xmlns="http://schemas.openxmlformats.org/spreadsheetml/2006/main" xmlns:r="http://schemas.openxmlformats.org/officeDocument/2006/relationships">
  <sheetPr>
    <tabColor indexed="50"/>
  </sheetPr>
  <dimension ref="A1:O47"/>
  <sheetViews>
    <sheetView view="pageBreakPreview" zoomScaleNormal="85" zoomScaleSheetLayoutView="100" workbookViewId="0" topLeftCell="A1">
      <selection activeCell="A13" sqref="A13"/>
    </sheetView>
  </sheetViews>
  <sheetFormatPr defaultColWidth="9.00390625" defaultRowHeight="13.5"/>
  <cols>
    <col min="1" max="1" width="10.625" style="14" customWidth="1"/>
    <col min="2" max="2" width="11.25390625" style="14" customWidth="1"/>
    <col min="3" max="3" width="7.625" style="14" customWidth="1"/>
    <col min="4" max="4" width="8.625" style="14" customWidth="1"/>
    <col min="5" max="5" width="11.375" style="14" customWidth="1"/>
    <col min="6" max="6" width="10.50390625" style="14" customWidth="1"/>
    <col min="7" max="7" width="7.375" style="14" customWidth="1"/>
    <col min="8" max="8" width="9.125" style="14" customWidth="1"/>
    <col min="9" max="9" width="11.125" style="14" customWidth="1"/>
    <col min="10" max="10" width="4.25390625" style="14" customWidth="1"/>
    <col min="11" max="11" width="3.125" style="14" customWidth="1"/>
    <col min="12" max="12" width="5.00390625" style="14" customWidth="1"/>
    <col min="13" max="14" width="12.50390625" style="14" customWidth="1"/>
    <col min="15" max="15" width="10.875" style="14" bestFit="1" customWidth="1"/>
    <col min="16" max="16384" width="9.00390625" style="14" customWidth="1"/>
  </cols>
  <sheetData>
    <row r="1" ht="17.25" customHeight="1">
      <c r="A1" s="39" t="s">
        <v>99</v>
      </c>
    </row>
    <row r="2" s="17" customFormat="1" ht="13.5"/>
    <row r="3" spans="1:15" ht="15.75" customHeight="1">
      <c r="A3" s="41" t="s">
        <v>100</v>
      </c>
      <c r="B3" s="39" t="s">
        <v>80</v>
      </c>
      <c r="L3" s="39"/>
      <c r="N3" s="39"/>
      <c r="O3" s="39"/>
    </row>
    <row r="4" spans="1:15" ht="15.75" customHeight="1">
      <c r="A4" s="41"/>
      <c r="B4" s="39" t="s">
        <v>81</v>
      </c>
      <c r="L4" s="39"/>
      <c r="N4" s="39"/>
      <c r="O4" s="39"/>
    </row>
    <row r="5" spans="1:15" ht="6.75" customHeight="1">
      <c r="A5" s="41"/>
      <c r="B5" s="39"/>
      <c r="L5" s="39"/>
      <c r="N5" s="39"/>
      <c r="O5" s="39"/>
    </row>
    <row r="6" spans="1:15" ht="15.75" customHeight="1">
      <c r="A6" s="41" t="s">
        <v>101</v>
      </c>
      <c r="B6" s="39" t="s">
        <v>82</v>
      </c>
      <c r="L6" s="39"/>
      <c r="N6" s="39"/>
      <c r="O6" s="39"/>
    </row>
    <row r="7" spans="1:15" ht="15.75" customHeight="1">
      <c r="A7" s="39"/>
      <c r="B7" s="42" t="s">
        <v>83</v>
      </c>
      <c r="L7" s="39"/>
      <c r="N7" s="39"/>
      <c r="O7" s="39"/>
    </row>
    <row r="8" spans="1:15" ht="6.75" customHeight="1">
      <c r="A8" s="39"/>
      <c r="B8" s="42"/>
      <c r="L8" s="39"/>
      <c r="N8" s="39"/>
      <c r="O8" s="39"/>
    </row>
    <row r="9" spans="1:15" ht="15.75" customHeight="1">
      <c r="A9" s="41" t="s">
        <v>102</v>
      </c>
      <c r="B9" s="39" t="s">
        <v>84</v>
      </c>
      <c r="L9" s="39"/>
      <c r="N9" s="39"/>
      <c r="O9" s="39"/>
    </row>
    <row r="10" spans="1:15" ht="15.75" customHeight="1">
      <c r="A10" s="39"/>
      <c r="L10" s="39"/>
      <c r="N10" s="39"/>
      <c r="O10" s="39"/>
    </row>
    <row r="11" ht="16.5" customHeight="1">
      <c r="A11" s="14" t="s">
        <v>85</v>
      </c>
    </row>
    <row r="12" ht="9" customHeight="1"/>
    <row r="13" spans="1:9" ht="40.5" customHeight="1">
      <c r="A13" s="93" t="s">
        <v>86</v>
      </c>
      <c r="B13" s="94" t="s">
        <v>87</v>
      </c>
      <c r="C13" s="95" t="s">
        <v>88</v>
      </c>
      <c r="D13" s="95" t="s">
        <v>89</v>
      </c>
      <c r="E13" s="96" t="s">
        <v>90</v>
      </c>
      <c r="F13" s="94" t="s">
        <v>91</v>
      </c>
      <c r="G13" s="95" t="s">
        <v>88</v>
      </c>
      <c r="H13" s="95" t="s">
        <v>89</v>
      </c>
      <c r="I13" s="96" t="s">
        <v>92</v>
      </c>
    </row>
    <row r="14" spans="1:12" ht="25.5" customHeight="1">
      <c r="A14" s="97" t="s">
        <v>103</v>
      </c>
      <c r="B14" s="98">
        <v>12290.2</v>
      </c>
      <c r="C14" s="99">
        <f>B14/B$18</f>
        <v>0.25952070747276557</v>
      </c>
      <c r="D14" s="100">
        <f>(B14/E14)-1</f>
        <v>0.08791714614499435</v>
      </c>
      <c r="E14" s="101">
        <f>ROUND((2857000+3977100+4463300)/1000,0)</f>
        <v>11297</v>
      </c>
      <c r="F14" s="102">
        <v>816.7</v>
      </c>
      <c r="G14" s="28">
        <f>F14/F$18</f>
        <v>0.2521768665472735</v>
      </c>
      <c r="H14" s="28">
        <f>(F14/I14)-1</f>
        <v>0.0717847769028872</v>
      </c>
      <c r="I14" s="101">
        <f>ROUND((225200+246600+290100)/1000,0)</f>
        <v>762</v>
      </c>
      <c r="L14" s="16"/>
    </row>
    <row r="15" spans="1:12" ht="25.5" customHeight="1">
      <c r="A15" s="97" t="s">
        <v>104</v>
      </c>
      <c r="B15" s="98">
        <v>13414.3</v>
      </c>
      <c r="C15" s="99">
        <f>B15/B$18</f>
        <v>0.28325728029258423</v>
      </c>
      <c r="D15" s="100">
        <f>(B15/E15)-1</f>
        <v>0.1312447292966772</v>
      </c>
      <c r="E15" s="101">
        <f>ROUND((2962000+3371900+5524200)/1000,0)</f>
        <v>11858</v>
      </c>
      <c r="F15" s="102">
        <v>999.9</v>
      </c>
      <c r="G15" s="28">
        <f>F15/F$18</f>
        <v>0.3087445192367072</v>
      </c>
      <c r="H15" s="28">
        <f>(F15/I15)-1</f>
        <v>0.03939708939708941</v>
      </c>
      <c r="I15" s="101">
        <f>ROUND((219200+280100+462700)/1000,0)</f>
        <v>962</v>
      </c>
      <c r="L15" s="16"/>
    </row>
    <row r="16" spans="1:12" ht="25.5" customHeight="1">
      <c r="A16" s="97" t="s">
        <v>105</v>
      </c>
      <c r="B16" s="98">
        <v>13063.1</v>
      </c>
      <c r="C16" s="99">
        <f>B16/B$18</f>
        <v>0.27584131696697234</v>
      </c>
      <c r="D16" s="100">
        <f>(B16/E16)-1</f>
        <v>0.10330236486486499</v>
      </c>
      <c r="E16" s="101">
        <f>ROUND((3382600+3980600+4477000)/1000,0)</f>
        <v>11840</v>
      </c>
      <c r="F16" s="102">
        <v>867.2</v>
      </c>
      <c r="G16" s="28">
        <f>F16/F$18</f>
        <v>0.2677700240844809</v>
      </c>
      <c r="H16" s="100">
        <f>(F16/I16)-1</f>
        <v>0.12186287192755496</v>
      </c>
      <c r="I16" s="101">
        <f>ROUND((250600+248400+274100)/1000,0)</f>
        <v>773</v>
      </c>
      <c r="L16" s="103"/>
    </row>
    <row r="17" spans="1:12" ht="25.5" customHeight="1">
      <c r="A17" s="97" t="s">
        <v>93</v>
      </c>
      <c r="B17" s="98">
        <v>8589.7</v>
      </c>
      <c r="C17" s="99">
        <f>B17/B$18</f>
        <v>0.18138069526767786</v>
      </c>
      <c r="D17" s="100">
        <f>(B17/E17)-1</f>
        <v>0.0013639543017021083</v>
      </c>
      <c r="E17" s="101">
        <f>ROUND((2338500+3924000+2315700)/1000,0)</f>
        <v>8578</v>
      </c>
      <c r="F17" s="102">
        <v>554.8</v>
      </c>
      <c r="G17" s="28">
        <f>F17/F$18</f>
        <v>0.1713085901315383</v>
      </c>
      <c r="H17" s="100">
        <f>(F17/I17)-1</f>
        <v>0.11405622489959821</v>
      </c>
      <c r="I17" s="101">
        <f>ROUND((201700+153100+142700)/1000,0)</f>
        <v>498</v>
      </c>
      <c r="L17" s="16"/>
    </row>
    <row r="18" spans="1:9" ht="25.5" customHeight="1">
      <c r="A18" s="104" t="s">
        <v>94</v>
      </c>
      <c r="B18" s="105">
        <f>SUM(B14:B17)</f>
        <v>47357.3</v>
      </c>
      <c r="C18" s="106">
        <f>SUM(C14:C17)</f>
        <v>1</v>
      </c>
      <c r="D18" s="107">
        <f>(B18/E18)-1</f>
        <v>0.08682471198421093</v>
      </c>
      <c r="E18" s="108">
        <f>ROUND(43573900/1000,0)</f>
        <v>43574</v>
      </c>
      <c r="F18" s="109">
        <f>SUM(F14:F17)</f>
        <v>3238.6000000000004</v>
      </c>
      <c r="G18" s="110">
        <v>1</v>
      </c>
      <c r="H18" s="29">
        <f>(F18/I18)-1</f>
        <v>0.08133555926544256</v>
      </c>
      <c r="I18" s="108">
        <f>SUM(I14:I17)</f>
        <v>2995</v>
      </c>
    </row>
    <row r="19" spans="1:10" ht="26.25" customHeight="1">
      <c r="A19" s="111" t="s">
        <v>95</v>
      </c>
      <c r="B19" s="111"/>
      <c r="C19" s="111"/>
      <c r="D19" s="111"/>
      <c r="E19" s="111"/>
      <c r="F19" s="111"/>
      <c r="G19" s="111"/>
      <c r="H19" s="111"/>
      <c r="I19" s="111"/>
      <c r="J19" s="111"/>
    </row>
    <row r="20" spans="1:13" ht="27" customHeight="1">
      <c r="A20" s="14" t="s">
        <v>96</v>
      </c>
      <c r="H20" s="112" t="s">
        <v>97</v>
      </c>
      <c r="M20" s="20"/>
    </row>
    <row r="21" spans="12:15" ht="15" customHeight="1">
      <c r="L21" s="39"/>
      <c r="N21" s="39"/>
      <c r="O21" s="39"/>
    </row>
    <row r="22" spans="13:15" ht="13.5">
      <c r="M22" s="39"/>
      <c r="N22" s="113"/>
      <c r="O22" s="39"/>
    </row>
    <row r="23" spans="13:15" ht="13.5">
      <c r="M23" s="39"/>
      <c r="N23" s="113"/>
      <c r="O23" s="39"/>
    </row>
    <row r="24" spans="13:15" ht="13.5">
      <c r="M24" s="39"/>
      <c r="N24" s="113"/>
      <c r="O24" s="39"/>
    </row>
    <row r="25" spans="13:15" ht="13.5">
      <c r="M25" s="39"/>
      <c r="N25" s="113"/>
      <c r="O25" s="39"/>
    </row>
    <row r="28" spans="12:15" ht="13.5">
      <c r="L28" s="39"/>
      <c r="N28" s="39"/>
      <c r="O28" s="39"/>
    </row>
    <row r="29" spans="13:15" ht="13.5">
      <c r="M29" s="39"/>
      <c r="N29" s="113"/>
      <c r="O29" s="39"/>
    </row>
    <row r="30" spans="13:15" ht="13.5">
      <c r="M30" s="39"/>
      <c r="N30" s="113"/>
      <c r="O30" s="39"/>
    </row>
    <row r="31" spans="13:15" ht="13.5">
      <c r="M31" s="39"/>
      <c r="N31" s="113"/>
      <c r="O31" s="39"/>
    </row>
    <row r="32" spans="13:15" ht="13.5">
      <c r="M32" s="39"/>
      <c r="N32" s="113"/>
      <c r="O32" s="39"/>
    </row>
    <row r="34" ht="26.25" customHeight="1">
      <c r="H34" s="112" t="s">
        <v>98</v>
      </c>
    </row>
    <row r="35" spans="13:15" ht="13.5">
      <c r="M35" s="114"/>
      <c r="N35" s="115"/>
      <c r="O35" s="62"/>
    </row>
    <row r="36" spans="13:15" ht="13.5">
      <c r="M36" s="114"/>
      <c r="N36" s="115"/>
      <c r="O36" s="62"/>
    </row>
    <row r="37" spans="13:15" ht="13.5">
      <c r="M37" s="114"/>
      <c r="N37" s="115"/>
      <c r="O37" s="62"/>
    </row>
    <row r="38" spans="13:15" ht="13.5">
      <c r="M38" s="114"/>
      <c r="N38" s="115"/>
      <c r="O38" s="116"/>
    </row>
    <row r="39" spans="13:15" ht="13.5">
      <c r="M39" s="114"/>
      <c r="N39" s="115"/>
      <c r="O39" s="62"/>
    </row>
    <row r="40" spans="13:15" ht="13.5">
      <c r="M40" s="114"/>
      <c r="N40" s="115"/>
      <c r="O40" s="62"/>
    </row>
    <row r="41" spans="13:15" ht="13.5">
      <c r="M41" s="114"/>
      <c r="N41" s="115"/>
      <c r="O41" s="62"/>
    </row>
    <row r="42" spans="13:15" ht="13.5">
      <c r="M42" s="114"/>
      <c r="N42" s="115"/>
      <c r="O42" s="62"/>
    </row>
    <row r="43" spans="13:15" ht="13.5">
      <c r="M43" s="114"/>
      <c r="N43" s="115"/>
      <c r="O43" s="62"/>
    </row>
    <row r="44" spans="13:15" ht="13.5">
      <c r="M44" s="114"/>
      <c r="N44" s="115"/>
      <c r="O44" s="62"/>
    </row>
    <row r="45" spans="13:15" ht="13.5">
      <c r="M45" s="114"/>
      <c r="N45" s="115"/>
      <c r="O45" s="62"/>
    </row>
    <row r="46" spans="13:15" ht="13.5">
      <c r="M46" s="114"/>
      <c r="N46" s="115"/>
      <c r="O46" s="62"/>
    </row>
    <row r="47" spans="13:14" ht="13.5">
      <c r="M47" s="114"/>
      <c r="N47" s="117"/>
    </row>
  </sheetData>
  <sheetProtection/>
  <mergeCells count="1">
    <mergeCell ref="A19:J19"/>
  </mergeCells>
  <printOptions/>
  <pageMargins left="0.68" right="0.51" top="0.984251968503937" bottom="0.83" header="0.5118110236220472" footer="0.5118110236220472"/>
  <pageSetup horizontalDpi="300" verticalDpi="300" orientation="portrait" paperSize="9" r:id="rId2"/>
  <headerFooter alignWithMargins="0">
    <oddFooter>&amp;C
&amp;"ＭＳ Ｐ明朝,標準"-4-</oddFooter>
  </headerFooter>
  <drawing r:id="rId1"/>
</worksheet>
</file>

<file path=xl/worksheets/sheet7.xml><?xml version="1.0" encoding="utf-8"?>
<worksheet xmlns="http://schemas.openxmlformats.org/spreadsheetml/2006/main" xmlns:r="http://schemas.openxmlformats.org/officeDocument/2006/relationships">
  <sheetPr>
    <tabColor indexed="50"/>
  </sheetPr>
  <dimension ref="A1:U40"/>
  <sheetViews>
    <sheetView showGridLines="0" view="pageBreakPreview" zoomScaleSheetLayoutView="100" workbookViewId="0" topLeftCell="A1">
      <selection activeCell="A13" sqref="A13"/>
    </sheetView>
  </sheetViews>
  <sheetFormatPr defaultColWidth="9.00390625" defaultRowHeight="13.5"/>
  <cols>
    <col min="1" max="1" width="2.125" style="14" customWidth="1"/>
    <col min="2" max="2" width="5.75390625" style="14" customWidth="1"/>
    <col min="3" max="3" width="12.50390625" style="14" customWidth="1"/>
    <col min="4" max="4" width="8.625" style="14" customWidth="1"/>
    <col min="5" max="5" width="10.125" style="14" customWidth="1"/>
    <col min="6" max="6" width="12.00390625" style="14" customWidth="1"/>
    <col min="7" max="7" width="10.875" style="14" customWidth="1"/>
    <col min="8" max="8" width="8.625" style="14" customWidth="1"/>
    <col min="9" max="9" width="10.125" style="14" customWidth="1"/>
    <col min="10" max="10" width="11.25390625" style="14" customWidth="1"/>
    <col min="11" max="11" width="2.125" style="14" customWidth="1"/>
    <col min="12" max="12" width="11.625" style="14" bestFit="1" customWidth="1"/>
    <col min="13" max="16384" width="9.00390625" style="14" customWidth="1"/>
  </cols>
  <sheetData>
    <row r="1" ht="17.25" customHeight="1">
      <c r="A1" s="39" t="s">
        <v>135</v>
      </c>
    </row>
    <row r="3" spans="2:3" ht="15.75" customHeight="1">
      <c r="B3" s="41" t="s">
        <v>75</v>
      </c>
      <c r="C3" s="39" t="s">
        <v>106</v>
      </c>
    </row>
    <row r="4" spans="2:3" ht="15.75" customHeight="1">
      <c r="B4" s="39"/>
      <c r="C4" s="42" t="s">
        <v>107</v>
      </c>
    </row>
    <row r="5" spans="2:3" ht="6" customHeight="1">
      <c r="B5" s="39"/>
      <c r="C5" s="42"/>
    </row>
    <row r="6" spans="2:3" ht="15.75" customHeight="1">
      <c r="B6" s="41" t="s">
        <v>136</v>
      </c>
      <c r="C6" s="39" t="s">
        <v>108</v>
      </c>
    </row>
    <row r="7" ht="15.75" customHeight="1">
      <c r="C7" s="42" t="s">
        <v>109</v>
      </c>
    </row>
    <row r="8" ht="15.75" customHeight="1">
      <c r="C8" s="42" t="s">
        <v>110</v>
      </c>
    </row>
    <row r="9" ht="6" customHeight="1">
      <c r="C9" s="42"/>
    </row>
    <row r="10" spans="2:3" ht="15.75" customHeight="1">
      <c r="B10" s="41" t="s">
        <v>111</v>
      </c>
      <c r="C10" s="39" t="s">
        <v>112</v>
      </c>
    </row>
    <row r="11" spans="2:3" ht="15.75" customHeight="1">
      <c r="B11" s="41"/>
      <c r="C11" s="39" t="s">
        <v>113</v>
      </c>
    </row>
    <row r="12" ht="30" customHeight="1">
      <c r="A12" s="14" t="s">
        <v>114</v>
      </c>
    </row>
    <row r="13" spans="2:21" s="118" customFormat="1" ht="33.75" customHeight="1">
      <c r="B13" s="93" t="s">
        <v>115</v>
      </c>
      <c r="C13" s="94" t="s">
        <v>87</v>
      </c>
      <c r="D13" s="95" t="s">
        <v>88</v>
      </c>
      <c r="E13" s="95" t="s">
        <v>89</v>
      </c>
      <c r="F13" s="119" t="s">
        <v>137</v>
      </c>
      <c r="G13" s="94" t="s">
        <v>91</v>
      </c>
      <c r="H13" s="95" t="s">
        <v>88</v>
      </c>
      <c r="I13" s="95" t="s">
        <v>89</v>
      </c>
      <c r="J13" s="119" t="s">
        <v>138</v>
      </c>
      <c r="L13" s="120"/>
      <c r="M13" s="120"/>
      <c r="N13" s="120"/>
      <c r="O13" s="120"/>
      <c r="P13" s="120"/>
      <c r="Q13" s="120"/>
      <c r="R13" s="120"/>
      <c r="S13" s="120"/>
      <c r="T13" s="120"/>
      <c r="U13" s="120"/>
    </row>
    <row r="14" spans="1:21" ht="13.5">
      <c r="A14" s="14" t="s">
        <v>139</v>
      </c>
      <c r="B14" s="121" t="s">
        <v>116</v>
      </c>
      <c r="C14" s="122">
        <v>3693</v>
      </c>
      <c r="D14" s="99">
        <f aca="true" t="shared" si="0" ref="D14:D25">C14/C$26</f>
        <v>0.07798164168987674</v>
      </c>
      <c r="E14" s="123">
        <f aca="true" t="shared" si="1" ref="E14:E26">(C14/F14)-1</f>
        <v>-0.058868501529051986</v>
      </c>
      <c r="F14" s="101">
        <f>3924000/1000</f>
        <v>3924</v>
      </c>
      <c r="G14" s="124">
        <v>168.8</v>
      </c>
      <c r="H14" s="28">
        <f aca="true" t="shared" si="2" ref="H14:H25">G14/G$26</f>
        <v>0.05212128697585377</v>
      </c>
      <c r="I14" s="123">
        <f aca="true" t="shared" si="3" ref="I14:I26">(G14/J14)-1</f>
        <v>0.1025473546701503</v>
      </c>
      <c r="J14" s="125">
        <f>153100/1000</f>
        <v>153.1</v>
      </c>
      <c r="L14" s="120"/>
      <c r="M14" s="120"/>
      <c r="N14" s="120"/>
      <c r="O14" s="120"/>
      <c r="P14" s="120"/>
      <c r="Q14" s="120"/>
      <c r="R14" s="120"/>
      <c r="S14" s="120"/>
      <c r="T14" s="120"/>
      <c r="U14" s="120"/>
    </row>
    <row r="15" spans="1:21" ht="13.5">
      <c r="A15" s="14" t="s">
        <v>117</v>
      </c>
      <c r="B15" s="121" t="s">
        <v>118</v>
      </c>
      <c r="C15" s="98">
        <v>2616.2</v>
      </c>
      <c r="D15" s="99">
        <f t="shared" si="0"/>
        <v>0.05524385891932183</v>
      </c>
      <c r="E15" s="123">
        <f t="shared" si="1"/>
        <v>0.12976637733730612</v>
      </c>
      <c r="F15" s="101">
        <f>2315700/1000</f>
        <v>2315.7</v>
      </c>
      <c r="G15" s="102">
        <v>163.7</v>
      </c>
      <c r="H15" s="28">
        <f t="shared" si="2"/>
        <v>0.0505465324522942</v>
      </c>
      <c r="I15" s="123">
        <f t="shared" si="3"/>
        <v>0.14716187806587255</v>
      </c>
      <c r="J15" s="125">
        <f>142700/1000</f>
        <v>142.7</v>
      </c>
      <c r="L15" s="120"/>
      <c r="M15" s="120"/>
      <c r="N15" s="120"/>
      <c r="O15" s="120"/>
      <c r="P15" s="120"/>
      <c r="Q15" s="120"/>
      <c r="R15" s="120"/>
      <c r="S15" s="120"/>
      <c r="T15" s="120"/>
      <c r="U15" s="120"/>
    </row>
    <row r="16" spans="2:21" ht="13.5">
      <c r="B16" s="121" t="s">
        <v>119</v>
      </c>
      <c r="C16" s="98">
        <v>3062.5</v>
      </c>
      <c r="D16" s="99">
        <f t="shared" si="0"/>
        <v>0.0646679603778087</v>
      </c>
      <c r="E16" s="123">
        <f t="shared" si="1"/>
        <v>0.07192859642982152</v>
      </c>
      <c r="F16" s="101">
        <f>2857000/1000</f>
        <v>2857</v>
      </c>
      <c r="G16" s="102">
        <v>239.3</v>
      </c>
      <c r="H16" s="28">
        <f t="shared" si="2"/>
        <v>0.0738899524485889</v>
      </c>
      <c r="I16" s="123">
        <f t="shared" si="3"/>
        <v>0.06261101243339273</v>
      </c>
      <c r="J16" s="125">
        <f>225200/1000</f>
        <v>225.2</v>
      </c>
      <c r="L16" s="120"/>
      <c r="M16" s="120"/>
      <c r="N16" s="120"/>
      <c r="O16" s="120"/>
      <c r="P16" s="120"/>
      <c r="Q16" s="120"/>
      <c r="R16" s="120"/>
      <c r="S16" s="120"/>
      <c r="T16" s="120"/>
      <c r="U16" s="120"/>
    </row>
    <row r="17" spans="2:21" ht="13.5">
      <c r="B17" s="121" t="s">
        <v>120</v>
      </c>
      <c r="C17" s="98">
        <v>4458.9</v>
      </c>
      <c r="D17" s="99">
        <f t="shared" si="0"/>
        <v>0.09415443870321998</v>
      </c>
      <c r="E17" s="123">
        <f t="shared" si="1"/>
        <v>0.12114354680546113</v>
      </c>
      <c r="F17" s="101">
        <f>3977100/1000</f>
        <v>3977.1</v>
      </c>
      <c r="G17" s="102">
        <v>266.9</v>
      </c>
      <c r="H17" s="28">
        <f t="shared" si="2"/>
        <v>0.08241215339961712</v>
      </c>
      <c r="I17" s="123">
        <f t="shared" si="3"/>
        <v>0.08231954582319534</v>
      </c>
      <c r="J17" s="125">
        <f>246600/1000</f>
        <v>246.6</v>
      </c>
      <c r="L17" s="120"/>
      <c r="M17" s="120"/>
      <c r="N17" s="120"/>
      <c r="O17" s="120"/>
      <c r="P17" s="120"/>
      <c r="Q17" s="120"/>
      <c r="R17" s="120"/>
      <c r="S17" s="120"/>
      <c r="T17" s="120"/>
      <c r="U17" s="120"/>
    </row>
    <row r="18" spans="2:21" ht="13.5">
      <c r="B18" s="121" t="s">
        <v>121</v>
      </c>
      <c r="C18" s="98">
        <v>4768.8</v>
      </c>
      <c r="D18" s="99">
        <f t="shared" si="0"/>
        <v>0.10069830839173685</v>
      </c>
      <c r="E18" s="123">
        <f t="shared" si="1"/>
        <v>0.06844711312257745</v>
      </c>
      <c r="F18" s="101">
        <f>4463300/1000</f>
        <v>4463.3</v>
      </c>
      <c r="G18" s="102">
        <v>310.5</v>
      </c>
      <c r="H18" s="28">
        <f t="shared" si="2"/>
        <v>0.0958747606990675</v>
      </c>
      <c r="I18" s="123">
        <f t="shared" si="3"/>
        <v>0.07032057911065137</v>
      </c>
      <c r="J18" s="125">
        <f>290100/1000</f>
        <v>290.1</v>
      </c>
      <c r="L18" s="120"/>
      <c r="M18" s="120"/>
      <c r="N18" s="120"/>
      <c r="O18" s="120"/>
      <c r="P18" s="120"/>
      <c r="Q18" s="120"/>
      <c r="R18" s="120"/>
      <c r="S18" s="120"/>
      <c r="T18" s="120"/>
      <c r="U18" s="120"/>
    </row>
    <row r="19" spans="1:21" ht="13.5">
      <c r="A19" s="14" t="s">
        <v>122</v>
      </c>
      <c r="B19" s="121" t="s">
        <v>123</v>
      </c>
      <c r="C19" s="98">
        <v>3498.9</v>
      </c>
      <c r="D19" s="99">
        <f t="shared" si="0"/>
        <v>0.0738830127562171</v>
      </c>
      <c r="E19" s="123">
        <f t="shared" si="1"/>
        <v>0.18126266036461858</v>
      </c>
      <c r="F19" s="101">
        <f>2962000/1000</f>
        <v>2962</v>
      </c>
      <c r="G19" s="102">
        <v>239.5</v>
      </c>
      <c r="H19" s="28">
        <f t="shared" si="2"/>
        <v>0.07395170752794418</v>
      </c>
      <c r="I19" s="123">
        <f t="shared" si="3"/>
        <v>0.0926094890510949</v>
      </c>
      <c r="J19" s="125">
        <f>219200/1000</f>
        <v>219.2</v>
      </c>
      <c r="L19" s="120"/>
      <c r="M19" s="120"/>
      <c r="N19" s="120"/>
      <c r="O19" s="120"/>
      <c r="P19" s="120"/>
      <c r="Q19" s="120"/>
      <c r="R19" s="120"/>
      <c r="S19" s="120"/>
      <c r="T19" s="120"/>
      <c r="U19" s="120"/>
    </row>
    <row r="20" spans="1:10" ht="13.5">
      <c r="A20" s="14" t="s">
        <v>124</v>
      </c>
      <c r="B20" s="121" t="s">
        <v>125</v>
      </c>
      <c r="C20" s="122">
        <v>3944.2</v>
      </c>
      <c r="D20" s="99">
        <f t="shared" si="0"/>
        <v>0.08328599814600916</v>
      </c>
      <c r="E20" s="123">
        <f t="shared" si="1"/>
        <v>0.16972626708977123</v>
      </c>
      <c r="F20" s="101">
        <f>3371900/1000</f>
        <v>3371.9</v>
      </c>
      <c r="G20" s="124">
        <v>294.9</v>
      </c>
      <c r="H20" s="28">
        <f t="shared" si="2"/>
        <v>0.09105786450935589</v>
      </c>
      <c r="I20" s="123">
        <f t="shared" si="3"/>
        <v>0.05283827204569791</v>
      </c>
      <c r="J20" s="125">
        <f>280100/1000</f>
        <v>280.1</v>
      </c>
    </row>
    <row r="21" spans="2:10" ht="13.5">
      <c r="B21" s="121" t="s">
        <v>126</v>
      </c>
      <c r="C21" s="98">
        <v>5971.2</v>
      </c>
      <c r="D21" s="99">
        <f t="shared" si="0"/>
        <v>0.12608826939035797</v>
      </c>
      <c r="E21" s="123">
        <f t="shared" si="1"/>
        <v>0.08091669381991973</v>
      </c>
      <c r="F21" s="101">
        <f>5524200/1000</f>
        <v>5524.2</v>
      </c>
      <c r="G21" s="102">
        <v>465.5</v>
      </c>
      <c r="H21" s="28">
        <f t="shared" si="2"/>
        <v>0.14373494719940716</v>
      </c>
      <c r="I21" s="123">
        <f t="shared" si="3"/>
        <v>0.00605143721633894</v>
      </c>
      <c r="J21" s="125">
        <f>462700/1000</f>
        <v>462.7</v>
      </c>
    </row>
    <row r="22" spans="2:12" ht="13.5">
      <c r="B22" s="121" t="s">
        <v>127</v>
      </c>
      <c r="C22" s="98">
        <v>3628.5</v>
      </c>
      <c r="D22" s="99">
        <f t="shared" si="0"/>
        <v>0.07661965525906249</v>
      </c>
      <c r="E22" s="123">
        <f t="shared" si="1"/>
        <v>0.07269555962868801</v>
      </c>
      <c r="F22" s="101">
        <f>3382600/1000</f>
        <v>3382.6</v>
      </c>
      <c r="G22" s="102">
        <v>269.2</v>
      </c>
      <c r="H22" s="28">
        <f t="shared" si="2"/>
        <v>0.0831223368122028</v>
      </c>
      <c r="I22" s="123">
        <f t="shared" si="3"/>
        <v>0.0742218675179569</v>
      </c>
      <c r="J22" s="125">
        <f>250600/1000</f>
        <v>250.6</v>
      </c>
      <c r="L22" s="62"/>
    </row>
    <row r="23" spans="2:12" ht="13.5">
      <c r="B23" s="121" t="s">
        <v>128</v>
      </c>
      <c r="C23" s="98">
        <v>4634.7</v>
      </c>
      <c r="D23" s="99">
        <f t="shared" si="0"/>
        <v>0.09786664357976488</v>
      </c>
      <c r="E23" s="123">
        <f t="shared" si="1"/>
        <v>0.16432196151333978</v>
      </c>
      <c r="F23" s="101">
        <f>3980600/1000</f>
        <v>3980.6</v>
      </c>
      <c r="G23" s="102">
        <v>289.5</v>
      </c>
      <c r="H23" s="28">
        <f t="shared" si="2"/>
        <v>0.08939047736676342</v>
      </c>
      <c r="I23" s="123">
        <f t="shared" si="3"/>
        <v>0.1654589371980677</v>
      </c>
      <c r="J23" s="125">
        <f>248400/1000</f>
        <v>248.4</v>
      </c>
      <c r="L23" s="62"/>
    </row>
    <row r="24" spans="2:12" ht="13.5">
      <c r="B24" s="121" t="s">
        <v>129</v>
      </c>
      <c r="C24" s="98">
        <v>4799.9</v>
      </c>
      <c r="D24" s="99">
        <f t="shared" si="0"/>
        <v>0.10135501812814496</v>
      </c>
      <c r="E24" s="123">
        <f t="shared" si="1"/>
        <v>0.07212419030600836</v>
      </c>
      <c r="F24" s="101">
        <f>4477000/1000</f>
        <v>4477</v>
      </c>
      <c r="G24" s="102">
        <v>308.5</v>
      </c>
      <c r="H24" s="28">
        <f t="shared" si="2"/>
        <v>0.09525720990551473</v>
      </c>
      <c r="I24" s="123">
        <f t="shared" si="3"/>
        <v>0.1255016417365924</v>
      </c>
      <c r="J24" s="125">
        <f>274100/1000</f>
        <v>274.1</v>
      </c>
      <c r="L24" s="62"/>
    </row>
    <row r="25" spans="2:10" ht="13.5">
      <c r="B25" s="121" t="s">
        <v>130</v>
      </c>
      <c r="C25" s="98">
        <v>2280.5</v>
      </c>
      <c r="D25" s="99">
        <f t="shared" si="0"/>
        <v>0.04815519465847926</v>
      </c>
      <c r="E25" s="123">
        <f t="shared" si="1"/>
        <v>-0.0248022236476374</v>
      </c>
      <c r="F25" s="101">
        <f>2338500/1000</f>
        <v>2338.5</v>
      </c>
      <c r="G25" s="102">
        <v>222.3</v>
      </c>
      <c r="H25" s="28">
        <f t="shared" si="2"/>
        <v>0.06864077070339036</v>
      </c>
      <c r="I25" s="123">
        <f t="shared" si="3"/>
        <v>0.10213187902825993</v>
      </c>
      <c r="J25" s="125">
        <f>201700/1000</f>
        <v>201.7</v>
      </c>
    </row>
    <row r="26" spans="2:10" ht="13.5">
      <c r="B26" s="126" t="s">
        <v>131</v>
      </c>
      <c r="C26" s="105">
        <f>SUM(C14:C25)</f>
        <v>47357.3</v>
      </c>
      <c r="D26" s="29">
        <v>1</v>
      </c>
      <c r="E26" s="123">
        <f t="shared" si="1"/>
        <v>0.08682720619453388</v>
      </c>
      <c r="F26" s="127">
        <f>SUM(F14:F25)</f>
        <v>43573.9</v>
      </c>
      <c r="G26" s="109">
        <f>SUM(G14:G25)</f>
        <v>3238.6</v>
      </c>
      <c r="H26" s="110">
        <v>1</v>
      </c>
      <c r="I26" s="123">
        <f t="shared" si="3"/>
        <v>0.0815161128736015</v>
      </c>
      <c r="J26" s="128">
        <f>SUM(J14:J25)</f>
        <v>2994.5</v>
      </c>
    </row>
    <row r="27" spans="2:10" ht="17.25" customHeight="1">
      <c r="B27" s="129" t="s">
        <v>140</v>
      </c>
      <c r="C27" s="129"/>
      <c r="D27" s="129"/>
      <c r="E27" s="129"/>
      <c r="F27" s="129"/>
      <c r="G27" s="129"/>
      <c r="H27" s="129"/>
      <c r="I27" s="129"/>
      <c r="J27" s="129"/>
    </row>
    <row r="28" spans="2:10" ht="17.25" customHeight="1">
      <c r="B28" s="130"/>
      <c r="C28" s="130"/>
      <c r="D28" s="130"/>
      <c r="E28" s="130"/>
      <c r="F28" s="130"/>
      <c r="G28" s="130"/>
      <c r="H28" s="130"/>
      <c r="I28" s="130"/>
      <c r="J28" s="130"/>
    </row>
    <row r="29" spans="1:9" ht="20.25" customHeight="1">
      <c r="A29" s="14" t="s">
        <v>132</v>
      </c>
      <c r="I29" s="14" t="s">
        <v>133</v>
      </c>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20.25" customHeight="1">
      <c r="I40" s="14" t="s">
        <v>134</v>
      </c>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6" ht="13.5" customHeight="1"/>
  </sheetData>
  <sheetProtection/>
  <mergeCells count="2">
    <mergeCell ref="B27:J27"/>
    <mergeCell ref="L13:U19"/>
  </mergeCells>
  <printOptions/>
  <pageMargins left="0.6692913385826772" right="0.5118110236220472" top="0.984251968503937" bottom="0.984251968503937" header="0.5118110236220472" footer="0.5118110236220472"/>
  <pageSetup horizontalDpi="300" verticalDpi="300" orientation="portrait" paperSize="9" r:id="rId2"/>
  <headerFooter alignWithMargins="0">
    <oddFooter>&amp;C
&amp;"ＭＳ Ｐ明朝,標準"-5-</oddFooter>
  </headerFooter>
  <drawing r:id="rId1"/>
</worksheet>
</file>

<file path=xl/worksheets/sheet8.xml><?xml version="1.0" encoding="utf-8"?>
<worksheet xmlns="http://schemas.openxmlformats.org/spreadsheetml/2006/main" xmlns:r="http://schemas.openxmlformats.org/officeDocument/2006/relationships">
  <sheetPr>
    <tabColor indexed="50"/>
  </sheetPr>
  <dimension ref="A1:S37"/>
  <sheetViews>
    <sheetView showGridLines="0" view="pageBreakPreview" zoomScaleSheetLayoutView="100" workbookViewId="0" topLeftCell="A1">
      <selection activeCell="A13" sqref="A13"/>
    </sheetView>
  </sheetViews>
  <sheetFormatPr defaultColWidth="9.00390625" defaultRowHeight="13.5"/>
  <cols>
    <col min="1" max="1" width="9.25390625" style="14" customWidth="1"/>
    <col min="2" max="2" width="12.875" style="14" customWidth="1"/>
    <col min="3" max="3" width="8.25390625" style="14" customWidth="1"/>
    <col min="4" max="4" width="10.125" style="14" customWidth="1"/>
    <col min="5" max="5" width="11.375" style="14" customWidth="1"/>
    <col min="6" max="6" width="11.00390625" style="14" customWidth="1"/>
    <col min="7" max="7" width="8.25390625" style="14" customWidth="1"/>
    <col min="8" max="8" width="10.00390625" style="14" customWidth="1"/>
    <col min="9" max="9" width="12.00390625" style="14" customWidth="1"/>
    <col min="10" max="10" width="3.75390625" style="14" customWidth="1"/>
    <col min="11" max="16384" width="9.00390625" style="14" customWidth="1"/>
  </cols>
  <sheetData>
    <row r="1" spans="1:9" ht="17.25" customHeight="1">
      <c r="A1" s="40" t="s">
        <v>156</v>
      </c>
      <c r="B1" s="17"/>
      <c r="C1" s="17"/>
      <c r="D1" s="17"/>
      <c r="E1" s="17"/>
      <c r="F1" s="17"/>
      <c r="G1" s="17"/>
      <c r="H1" s="17"/>
      <c r="I1" s="17"/>
    </row>
    <row r="2" spans="1:9" ht="13.5">
      <c r="A2" s="17"/>
      <c r="B2" s="17"/>
      <c r="C2" s="17"/>
      <c r="D2" s="17"/>
      <c r="E2" s="17"/>
      <c r="F2" s="17"/>
      <c r="G2" s="17"/>
      <c r="H2" s="17"/>
      <c r="I2" s="17"/>
    </row>
    <row r="3" spans="1:9" ht="15.75" customHeight="1">
      <c r="A3" s="41" t="s">
        <v>157</v>
      </c>
      <c r="B3" s="39" t="s">
        <v>141</v>
      </c>
      <c r="C3" s="17"/>
      <c r="D3" s="17"/>
      <c r="E3" s="17"/>
      <c r="F3" s="17"/>
      <c r="G3" s="17"/>
      <c r="H3" s="17"/>
      <c r="I3" s="17"/>
    </row>
    <row r="4" spans="1:9" ht="7.5" customHeight="1">
      <c r="A4" s="41"/>
      <c r="B4" s="39"/>
      <c r="C4" s="17"/>
      <c r="D4" s="17"/>
      <c r="E4" s="17"/>
      <c r="F4" s="17"/>
      <c r="G4" s="17"/>
      <c r="H4" s="17"/>
      <c r="I4" s="17"/>
    </row>
    <row r="5" spans="1:9" ht="15.75" customHeight="1">
      <c r="A5" s="41" t="s">
        <v>101</v>
      </c>
      <c r="B5" s="39" t="s">
        <v>142</v>
      </c>
      <c r="C5" s="17"/>
      <c r="D5" s="17"/>
      <c r="E5" s="17"/>
      <c r="F5" s="17"/>
      <c r="G5" s="17"/>
      <c r="H5" s="17"/>
      <c r="I5" s="17"/>
    </row>
    <row r="6" spans="1:9" ht="7.5" customHeight="1">
      <c r="A6" s="41"/>
      <c r="B6" s="39"/>
      <c r="C6" s="17"/>
      <c r="D6" s="17"/>
      <c r="E6" s="17"/>
      <c r="F6" s="17"/>
      <c r="G6" s="17"/>
      <c r="H6" s="17"/>
      <c r="I6" s="17"/>
    </row>
    <row r="7" spans="1:9" ht="15.75" customHeight="1">
      <c r="A7" s="41" t="s">
        <v>158</v>
      </c>
      <c r="B7" s="39" t="s">
        <v>143</v>
      </c>
      <c r="C7" s="17"/>
      <c r="D7" s="17"/>
      <c r="E7" s="17"/>
      <c r="F7" s="17"/>
      <c r="G7" s="17"/>
      <c r="H7" s="17"/>
      <c r="I7" s="17"/>
    </row>
    <row r="8" s="17" customFormat="1" ht="20.25" customHeight="1"/>
    <row r="9" ht="23.25" customHeight="1">
      <c r="A9" s="14" t="s">
        <v>144</v>
      </c>
    </row>
    <row r="10" ht="9" customHeight="1"/>
    <row r="11" spans="1:11" ht="27">
      <c r="A11" s="131" t="s">
        <v>145</v>
      </c>
      <c r="B11" s="132" t="s">
        <v>87</v>
      </c>
      <c r="C11" s="95" t="s">
        <v>88</v>
      </c>
      <c r="D11" s="95" t="s">
        <v>89</v>
      </c>
      <c r="E11" s="132" t="s">
        <v>159</v>
      </c>
      <c r="F11" s="132" t="s">
        <v>91</v>
      </c>
      <c r="G11" s="95" t="s">
        <v>88</v>
      </c>
      <c r="H11" s="95" t="s">
        <v>89</v>
      </c>
      <c r="I11" s="119" t="s">
        <v>146</v>
      </c>
      <c r="K11" s="39"/>
    </row>
    <row r="12" spans="1:13" ht="17.25" customHeight="1">
      <c r="A12" s="133" t="s">
        <v>160</v>
      </c>
      <c r="B12" s="134">
        <v>11226.1</v>
      </c>
      <c r="C12" s="99">
        <f aca="true" t="shared" si="0" ref="C12:C18">B12/B$19</f>
        <v>0.23705109877463454</v>
      </c>
      <c r="D12" s="123">
        <f aca="true" t="shared" si="1" ref="D12:D19">(B12/E12)-1</f>
        <v>0.08564382766790768</v>
      </c>
      <c r="E12" s="134">
        <v>10340.5</v>
      </c>
      <c r="F12" s="134">
        <v>1328.8</v>
      </c>
      <c r="G12" s="99">
        <f aca="true" t="shared" si="2" ref="G12:G18">F12/$F$19</f>
        <v>0.4103007472364602</v>
      </c>
      <c r="H12" s="99">
        <f aca="true" t="shared" si="3" ref="H12:H19">(F12/I12)-1</f>
        <v>0.07351753110357095</v>
      </c>
      <c r="I12" s="135">
        <v>1237.8</v>
      </c>
      <c r="K12" s="39"/>
      <c r="L12" s="136"/>
      <c r="M12" s="137"/>
    </row>
    <row r="13" spans="1:12" ht="17.25" customHeight="1">
      <c r="A13" s="133" t="s">
        <v>147</v>
      </c>
      <c r="B13" s="134">
        <v>4560.8</v>
      </c>
      <c r="C13" s="99">
        <f t="shared" si="0"/>
        <v>0.09630616610321957</v>
      </c>
      <c r="D13" s="123">
        <f t="shared" si="1"/>
        <v>-0.037155885830096214</v>
      </c>
      <c r="E13" s="134">
        <v>4736.8</v>
      </c>
      <c r="F13" s="134">
        <v>287.6</v>
      </c>
      <c r="G13" s="99">
        <f t="shared" si="2"/>
        <v>0.0888038041128883</v>
      </c>
      <c r="H13" s="99">
        <f t="shared" si="3"/>
        <v>0.06637004078605879</v>
      </c>
      <c r="I13" s="135">
        <v>269.7</v>
      </c>
      <c r="K13" s="39"/>
      <c r="L13" s="136"/>
    </row>
    <row r="14" spans="1:12" ht="17.25" customHeight="1">
      <c r="A14" s="133" t="s">
        <v>148</v>
      </c>
      <c r="B14" s="134">
        <v>3103.2</v>
      </c>
      <c r="C14" s="99">
        <f t="shared" si="0"/>
        <v>0.06552738437368684</v>
      </c>
      <c r="D14" s="123">
        <f t="shared" si="1"/>
        <v>-0.03164201460400673</v>
      </c>
      <c r="E14" s="134">
        <v>3204.6</v>
      </c>
      <c r="F14" s="134">
        <v>106.1</v>
      </c>
      <c r="G14" s="99">
        <f t="shared" si="2"/>
        <v>0.03276106959797443</v>
      </c>
      <c r="H14" s="138">
        <f t="shared" si="3"/>
        <v>-0.11287625418060199</v>
      </c>
      <c r="I14" s="139">
        <v>119.6</v>
      </c>
      <c r="K14" s="39"/>
      <c r="L14" s="136"/>
    </row>
    <row r="15" spans="1:11" ht="17.25" customHeight="1">
      <c r="A15" s="133" t="s">
        <v>149</v>
      </c>
      <c r="B15" s="134">
        <v>6489.1</v>
      </c>
      <c r="C15" s="99">
        <f t="shared" si="0"/>
        <v>0.13702428136739214</v>
      </c>
      <c r="D15" s="123">
        <f t="shared" si="1"/>
        <v>-0.015550094059105568</v>
      </c>
      <c r="E15" s="134">
        <v>6591.6</v>
      </c>
      <c r="F15" s="134">
        <v>287.5</v>
      </c>
      <c r="G15" s="99">
        <f t="shared" si="2"/>
        <v>0.08877292657321065</v>
      </c>
      <c r="H15" s="99">
        <f t="shared" si="3"/>
        <v>0.3586956521739131</v>
      </c>
      <c r="I15" s="135">
        <v>211.6</v>
      </c>
      <c r="K15" s="136"/>
    </row>
    <row r="16" spans="1:19" ht="17.25" customHeight="1">
      <c r="A16" s="133" t="s">
        <v>150</v>
      </c>
      <c r="B16" s="134">
        <v>5655.2</v>
      </c>
      <c r="C16" s="99">
        <f t="shared" si="0"/>
        <v>0.11941559168280286</v>
      </c>
      <c r="D16" s="123">
        <f t="shared" si="1"/>
        <v>0.01644589032478394</v>
      </c>
      <c r="E16" s="134">
        <v>5563.7</v>
      </c>
      <c r="F16" s="134">
        <v>257.7</v>
      </c>
      <c r="G16" s="99">
        <f t="shared" si="2"/>
        <v>0.07957141974927438</v>
      </c>
      <c r="H16" s="99">
        <f t="shared" si="3"/>
        <v>0.17617526243724324</v>
      </c>
      <c r="I16" s="135">
        <v>219.1</v>
      </c>
      <c r="K16" s="120"/>
      <c r="L16" s="140"/>
      <c r="M16" s="140"/>
      <c r="N16" s="140"/>
      <c r="O16" s="140"/>
      <c r="P16" s="140"/>
      <c r="Q16" s="140"/>
      <c r="R16" s="140"/>
      <c r="S16" s="140"/>
    </row>
    <row r="17" spans="1:19" ht="17.25" customHeight="1">
      <c r="A17" s="133" t="s">
        <v>151</v>
      </c>
      <c r="B17" s="141">
        <v>12079.9</v>
      </c>
      <c r="C17" s="99">
        <f t="shared" si="0"/>
        <v>0.2550799982262502</v>
      </c>
      <c r="D17" s="123">
        <f t="shared" si="1"/>
        <v>0.396278102063226</v>
      </c>
      <c r="E17" s="134">
        <v>8651.5</v>
      </c>
      <c r="F17" s="134">
        <v>639.6</v>
      </c>
      <c r="G17" s="99">
        <f t="shared" si="2"/>
        <v>0.19749274377817577</v>
      </c>
      <c r="H17" s="99">
        <f t="shared" si="3"/>
        <v>0.11273486430062651</v>
      </c>
      <c r="I17" s="135">
        <v>574.8</v>
      </c>
      <c r="K17" s="140"/>
      <c r="L17" s="140"/>
      <c r="M17" s="140"/>
      <c r="N17" s="140"/>
      <c r="O17" s="140"/>
      <c r="P17" s="140"/>
      <c r="Q17" s="140"/>
      <c r="R17" s="140"/>
      <c r="S17" s="140"/>
    </row>
    <row r="18" spans="1:19" ht="17.25" customHeight="1">
      <c r="A18" s="133" t="s">
        <v>152</v>
      </c>
      <c r="B18" s="134">
        <v>4243</v>
      </c>
      <c r="C18" s="99">
        <f t="shared" si="0"/>
        <v>0.08959547947201381</v>
      </c>
      <c r="D18" s="123">
        <f t="shared" si="1"/>
        <v>-0.053999821635601464</v>
      </c>
      <c r="E18" s="134">
        <v>4485.2</v>
      </c>
      <c r="F18" s="134">
        <v>331.3</v>
      </c>
      <c r="G18" s="99">
        <f t="shared" si="2"/>
        <v>0.10229728895201631</v>
      </c>
      <c r="H18" s="138">
        <f t="shared" si="3"/>
        <v>-0.08455374412821215</v>
      </c>
      <c r="I18" s="135">
        <v>361.9</v>
      </c>
      <c r="K18" s="140"/>
      <c r="L18" s="140"/>
      <c r="M18" s="140"/>
      <c r="N18" s="140"/>
      <c r="O18" s="140"/>
      <c r="P18" s="140"/>
      <c r="Q18" s="140"/>
      <c r="R18" s="140"/>
      <c r="S18" s="140"/>
    </row>
    <row r="19" spans="1:19" ht="17.25" customHeight="1">
      <c r="A19" s="142" t="s">
        <v>153</v>
      </c>
      <c r="B19" s="143">
        <v>47357.3</v>
      </c>
      <c r="C19" s="29">
        <v>1</v>
      </c>
      <c r="D19" s="144">
        <f t="shared" si="1"/>
        <v>0.08682720619453388</v>
      </c>
      <c r="E19" s="143">
        <v>43573.9</v>
      </c>
      <c r="F19" s="143">
        <v>3238.6</v>
      </c>
      <c r="G19" s="29">
        <v>1</v>
      </c>
      <c r="H19" s="106">
        <f t="shared" si="3"/>
        <v>0.0815161128736015</v>
      </c>
      <c r="I19" s="128">
        <v>2994.5</v>
      </c>
      <c r="K19" s="140"/>
      <c r="L19" s="140"/>
      <c r="M19" s="140"/>
      <c r="N19" s="140"/>
      <c r="O19" s="140"/>
      <c r="P19" s="140"/>
      <c r="Q19" s="140"/>
      <c r="R19" s="140"/>
      <c r="S19" s="140"/>
    </row>
    <row r="20" spans="1:19" ht="17.25" customHeight="1">
      <c r="A20" s="145" t="s">
        <v>95</v>
      </c>
      <c r="B20" s="145"/>
      <c r="C20" s="145"/>
      <c r="D20" s="145"/>
      <c r="E20" s="145"/>
      <c r="F20" s="145"/>
      <c r="G20" s="145"/>
      <c r="H20" s="145"/>
      <c r="I20" s="145"/>
      <c r="K20" s="140"/>
      <c r="L20" s="140"/>
      <c r="M20" s="140"/>
      <c r="N20" s="140"/>
      <c r="O20" s="140"/>
      <c r="P20" s="140"/>
      <c r="Q20" s="140"/>
      <c r="R20" s="140"/>
      <c r="S20" s="140"/>
    </row>
    <row r="21" spans="1:8" ht="18.75" customHeight="1">
      <c r="A21" s="14" t="s">
        <v>154</v>
      </c>
      <c r="H21" s="112" t="s">
        <v>97</v>
      </c>
    </row>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8.75" customHeight="1">
      <c r="H37" s="112" t="s">
        <v>155</v>
      </c>
    </row>
  </sheetData>
  <sheetProtection/>
  <mergeCells count="2">
    <mergeCell ref="K16:S20"/>
    <mergeCell ref="A20:I20"/>
  </mergeCells>
  <printOptions/>
  <pageMargins left="0.5905511811023623" right="0.5118110236220472" top="0.984251968503937" bottom="0.984251968503937" header="0.5118110236220472" footer="0.5118110236220472"/>
  <pageSetup horizontalDpi="300" verticalDpi="300" orientation="portrait" paperSize="9" r:id="rId2"/>
  <headerFooter alignWithMargins="0">
    <oddFooter>&amp;C
&amp;"ＭＳ Ｐ明朝,標準"-6-</oddFooter>
  </headerFooter>
  <drawing r:id="rId1"/>
</worksheet>
</file>

<file path=xl/worksheets/sheet9.xml><?xml version="1.0" encoding="utf-8"?>
<worksheet xmlns="http://schemas.openxmlformats.org/spreadsheetml/2006/main" xmlns:r="http://schemas.openxmlformats.org/officeDocument/2006/relationships">
  <sheetPr>
    <tabColor indexed="50"/>
  </sheetPr>
  <dimension ref="B1:S29"/>
  <sheetViews>
    <sheetView showGridLines="0" view="pageBreakPreview" zoomScaleNormal="85" zoomScaleSheetLayoutView="100" workbookViewId="0" topLeftCell="A1">
      <pane xSplit="4" ySplit="3" topLeftCell="E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00390625" style="150" customWidth="1"/>
    <col min="2" max="2" width="8.625" style="150" customWidth="1"/>
    <col min="3" max="3" width="6.75390625" style="150" customWidth="1"/>
    <col min="4" max="4" width="10.50390625" style="150" customWidth="1"/>
    <col min="5" max="16" width="8.125" style="150" customWidth="1"/>
    <col min="17" max="17" width="10.375" style="150" customWidth="1"/>
    <col min="18" max="18" width="5.875" style="150" customWidth="1"/>
    <col min="19" max="16384" width="9.00390625" style="150" customWidth="1"/>
  </cols>
  <sheetData>
    <row r="1" spans="2:18" ht="16.5" customHeight="1">
      <c r="B1" s="146"/>
      <c r="C1" s="147"/>
      <c r="D1" s="148"/>
      <c r="E1" s="148"/>
      <c r="F1" s="148"/>
      <c r="G1" s="148"/>
      <c r="H1" s="148"/>
      <c r="I1" s="148"/>
      <c r="J1" s="148"/>
      <c r="K1" s="148"/>
      <c r="L1" s="148"/>
      <c r="M1" s="148"/>
      <c r="N1" s="148"/>
      <c r="O1" s="148"/>
      <c r="P1" s="148"/>
      <c r="Q1" s="148" t="s">
        <v>161</v>
      </c>
      <c r="R1" s="149"/>
    </row>
    <row r="2" spans="2:18" ht="16.5" customHeight="1">
      <c r="B2" s="151"/>
      <c r="C2" s="151" t="s">
        <v>162</v>
      </c>
      <c r="D2" s="152"/>
      <c r="E2" s="153" t="s">
        <v>163</v>
      </c>
      <c r="F2" s="153"/>
      <c r="G2" s="153"/>
      <c r="H2" s="153"/>
      <c r="I2" s="153"/>
      <c r="J2" s="153"/>
      <c r="K2" s="153"/>
      <c r="L2" s="153"/>
      <c r="M2" s="154"/>
      <c r="N2" s="153"/>
      <c r="O2" s="153"/>
      <c r="P2" s="155"/>
      <c r="Q2" s="151"/>
      <c r="R2" s="151"/>
    </row>
    <row r="3" spans="2:18" s="147" customFormat="1" ht="16.5" customHeight="1">
      <c r="B3" s="156" t="s">
        <v>164</v>
      </c>
      <c r="C3" s="156" t="s">
        <v>165</v>
      </c>
      <c r="D3" s="157" t="s">
        <v>40</v>
      </c>
      <c r="E3" s="158" t="s">
        <v>116</v>
      </c>
      <c r="F3" s="158" t="s">
        <v>118</v>
      </c>
      <c r="G3" s="158" t="s">
        <v>119</v>
      </c>
      <c r="H3" s="158" t="s">
        <v>120</v>
      </c>
      <c r="I3" s="158" t="s">
        <v>121</v>
      </c>
      <c r="J3" s="158" t="s">
        <v>123</v>
      </c>
      <c r="K3" s="158" t="s">
        <v>125</v>
      </c>
      <c r="L3" s="158" t="s">
        <v>126</v>
      </c>
      <c r="M3" s="158" t="s">
        <v>127</v>
      </c>
      <c r="N3" s="158" t="s">
        <v>166</v>
      </c>
      <c r="O3" s="158" t="s">
        <v>167</v>
      </c>
      <c r="P3" s="159" t="s">
        <v>168</v>
      </c>
      <c r="Q3" s="160" t="s">
        <v>169</v>
      </c>
      <c r="R3" s="160" t="s">
        <v>37</v>
      </c>
    </row>
    <row r="4" spans="2:18" ht="16.5" customHeight="1">
      <c r="B4" s="151"/>
      <c r="C4" s="161" t="s">
        <v>162</v>
      </c>
      <c r="D4" s="162">
        <v>9897300</v>
      </c>
      <c r="E4" s="163">
        <v>951000</v>
      </c>
      <c r="F4" s="163">
        <v>496000</v>
      </c>
      <c r="G4" s="163">
        <v>549600</v>
      </c>
      <c r="H4" s="163">
        <v>908300</v>
      </c>
      <c r="I4" s="163">
        <v>850200</v>
      </c>
      <c r="J4" s="163">
        <v>619600</v>
      </c>
      <c r="K4" s="163">
        <v>709000</v>
      </c>
      <c r="L4" s="163">
        <v>1539100</v>
      </c>
      <c r="M4" s="163">
        <v>668900</v>
      </c>
      <c r="N4" s="163">
        <v>1005300</v>
      </c>
      <c r="O4" s="163">
        <v>1084900</v>
      </c>
      <c r="P4" s="164">
        <v>515400</v>
      </c>
      <c r="Q4" s="162">
        <v>9102700</v>
      </c>
      <c r="R4" s="165">
        <f aca="true" t="shared" si="0" ref="R4:R27">IF(Q4=0,0,D4/Q4)</f>
        <v>1.0872927812627022</v>
      </c>
    </row>
    <row r="5" spans="2:18" ht="16.5" customHeight="1">
      <c r="B5" s="166" t="s">
        <v>175</v>
      </c>
      <c r="C5" s="167" t="s">
        <v>170</v>
      </c>
      <c r="D5" s="168">
        <v>1328800</v>
      </c>
      <c r="E5" s="169">
        <v>79400</v>
      </c>
      <c r="F5" s="169">
        <v>75000</v>
      </c>
      <c r="G5" s="169">
        <v>104900</v>
      </c>
      <c r="H5" s="169">
        <v>121900</v>
      </c>
      <c r="I5" s="169">
        <v>126600</v>
      </c>
      <c r="J5" s="169">
        <v>96700</v>
      </c>
      <c r="K5" s="169">
        <v>103100</v>
      </c>
      <c r="L5" s="169">
        <v>149800</v>
      </c>
      <c r="M5" s="169">
        <v>100500</v>
      </c>
      <c r="N5" s="169">
        <v>127400</v>
      </c>
      <c r="O5" s="169">
        <v>142000</v>
      </c>
      <c r="P5" s="170">
        <v>101500</v>
      </c>
      <c r="Q5" s="168">
        <v>1237800</v>
      </c>
      <c r="R5" s="171">
        <f t="shared" si="0"/>
        <v>1.073517531103571</v>
      </c>
    </row>
    <row r="6" spans="2:19" ht="16.5" customHeight="1">
      <c r="B6" s="156"/>
      <c r="C6" s="172" t="s">
        <v>171</v>
      </c>
      <c r="D6" s="173">
        <v>11226100</v>
      </c>
      <c r="E6" s="174">
        <v>1030400</v>
      </c>
      <c r="F6" s="175">
        <v>571000</v>
      </c>
      <c r="G6" s="175">
        <v>654500</v>
      </c>
      <c r="H6" s="175">
        <v>1030200</v>
      </c>
      <c r="I6" s="175">
        <v>976800</v>
      </c>
      <c r="J6" s="175">
        <v>716300</v>
      </c>
      <c r="K6" s="175">
        <v>812100</v>
      </c>
      <c r="L6" s="175">
        <v>1688900</v>
      </c>
      <c r="M6" s="175">
        <v>769400</v>
      </c>
      <c r="N6" s="175">
        <v>1132700</v>
      </c>
      <c r="O6" s="175">
        <v>1226900</v>
      </c>
      <c r="P6" s="176">
        <v>616900</v>
      </c>
      <c r="Q6" s="173">
        <v>10340500</v>
      </c>
      <c r="R6" s="177">
        <f t="shared" si="0"/>
        <v>1.0856438276679077</v>
      </c>
      <c r="S6" s="178"/>
    </row>
    <row r="7" spans="2:19" ht="16.5" customHeight="1">
      <c r="B7" s="151"/>
      <c r="C7" s="161" t="s">
        <v>162</v>
      </c>
      <c r="D7" s="162">
        <v>4273200</v>
      </c>
      <c r="E7" s="179">
        <v>215800</v>
      </c>
      <c r="F7" s="163">
        <v>204000</v>
      </c>
      <c r="G7" s="163">
        <v>273800</v>
      </c>
      <c r="H7" s="163">
        <v>366500</v>
      </c>
      <c r="I7" s="163">
        <v>450800</v>
      </c>
      <c r="J7" s="163">
        <v>384000</v>
      </c>
      <c r="K7" s="163">
        <v>436000</v>
      </c>
      <c r="L7" s="163">
        <v>495400</v>
      </c>
      <c r="M7" s="163">
        <v>367800</v>
      </c>
      <c r="N7" s="163">
        <v>449400</v>
      </c>
      <c r="O7" s="163">
        <v>398600</v>
      </c>
      <c r="P7" s="164">
        <v>231100</v>
      </c>
      <c r="Q7" s="179">
        <v>4467100</v>
      </c>
      <c r="R7" s="165">
        <f t="shared" si="0"/>
        <v>0.9565937632916209</v>
      </c>
      <c r="S7" s="178"/>
    </row>
    <row r="8" spans="2:19" ht="16.5" customHeight="1">
      <c r="B8" s="166" t="s">
        <v>172</v>
      </c>
      <c r="C8" s="167" t="s">
        <v>170</v>
      </c>
      <c r="D8" s="168">
        <v>287600</v>
      </c>
      <c r="E8" s="180">
        <v>15500</v>
      </c>
      <c r="F8" s="169">
        <v>13700</v>
      </c>
      <c r="G8" s="169">
        <v>22400</v>
      </c>
      <c r="H8" s="169">
        <v>23000</v>
      </c>
      <c r="I8" s="169">
        <v>28000</v>
      </c>
      <c r="J8" s="169">
        <v>19000</v>
      </c>
      <c r="K8" s="169">
        <v>24300</v>
      </c>
      <c r="L8" s="169">
        <v>41900</v>
      </c>
      <c r="M8" s="169">
        <v>23600</v>
      </c>
      <c r="N8" s="169">
        <v>24900</v>
      </c>
      <c r="O8" s="169">
        <v>29600</v>
      </c>
      <c r="P8" s="170">
        <v>21700</v>
      </c>
      <c r="Q8" s="180">
        <v>269700</v>
      </c>
      <c r="R8" s="171">
        <f t="shared" si="0"/>
        <v>1.0663700407860586</v>
      </c>
      <c r="S8" s="178"/>
    </row>
    <row r="9" spans="2:19" ht="16.5" customHeight="1">
      <c r="B9" s="156"/>
      <c r="C9" s="172" t="s">
        <v>171</v>
      </c>
      <c r="D9" s="173">
        <v>4560800</v>
      </c>
      <c r="E9" s="174">
        <v>231300</v>
      </c>
      <c r="F9" s="175">
        <v>217700</v>
      </c>
      <c r="G9" s="175">
        <v>296200</v>
      </c>
      <c r="H9" s="175">
        <v>389500</v>
      </c>
      <c r="I9" s="175">
        <v>478800</v>
      </c>
      <c r="J9" s="175">
        <v>403000</v>
      </c>
      <c r="K9" s="175">
        <v>460300</v>
      </c>
      <c r="L9" s="175">
        <v>537300</v>
      </c>
      <c r="M9" s="175">
        <v>391400</v>
      </c>
      <c r="N9" s="175">
        <v>474300</v>
      </c>
      <c r="O9" s="175">
        <v>428200</v>
      </c>
      <c r="P9" s="176">
        <v>252800</v>
      </c>
      <c r="Q9" s="173">
        <v>4736800</v>
      </c>
      <c r="R9" s="177">
        <f t="shared" si="0"/>
        <v>0.9628441141699038</v>
      </c>
      <c r="S9" s="178"/>
    </row>
    <row r="10" spans="2:19" ht="16.5" customHeight="1">
      <c r="B10" s="151"/>
      <c r="C10" s="161" t="s">
        <v>162</v>
      </c>
      <c r="D10" s="162">
        <v>2997100</v>
      </c>
      <c r="E10" s="179">
        <v>149400</v>
      </c>
      <c r="F10" s="163">
        <v>163300</v>
      </c>
      <c r="G10" s="163">
        <v>180100</v>
      </c>
      <c r="H10" s="163">
        <v>274600</v>
      </c>
      <c r="I10" s="163">
        <v>365100</v>
      </c>
      <c r="J10" s="163">
        <v>214600</v>
      </c>
      <c r="K10" s="163">
        <v>272700</v>
      </c>
      <c r="L10" s="163">
        <v>290600</v>
      </c>
      <c r="M10" s="163">
        <v>222100</v>
      </c>
      <c r="N10" s="163">
        <v>367100</v>
      </c>
      <c r="O10" s="163">
        <v>312900</v>
      </c>
      <c r="P10" s="164">
        <v>184600</v>
      </c>
      <c r="Q10" s="162">
        <v>3085000</v>
      </c>
      <c r="R10" s="165">
        <f t="shared" si="0"/>
        <v>0.9715072933549432</v>
      </c>
      <c r="S10" s="178"/>
    </row>
    <row r="11" spans="2:19" ht="16.5" customHeight="1">
      <c r="B11" s="166" t="s">
        <v>173</v>
      </c>
      <c r="C11" s="167" t="s">
        <v>170</v>
      </c>
      <c r="D11" s="168">
        <v>106100</v>
      </c>
      <c r="E11" s="180">
        <v>5400</v>
      </c>
      <c r="F11" s="169">
        <v>5600</v>
      </c>
      <c r="G11" s="169">
        <v>9200</v>
      </c>
      <c r="H11" s="169">
        <v>7700</v>
      </c>
      <c r="I11" s="169">
        <v>9600</v>
      </c>
      <c r="J11" s="169">
        <v>7100</v>
      </c>
      <c r="K11" s="169">
        <v>9500</v>
      </c>
      <c r="L11" s="169">
        <v>15000</v>
      </c>
      <c r="M11" s="169">
        <v>8600</v>
      </c>
      <c r="N11" s="169">
        <v>10400</v>
      </c>
      <c r="O11" s="169">
        <v>9500</v>
      </c>
      <c r="P11" s="170">
        <v>8500</v>
      </c>
      <c r="Q11" s="168">
        <v>119600</v>
      </c>
      <c r="R11" s="171">
        <f t="shared" si="0"/>
        <v>0.887123745819398</v>
      </c>
      <c r="S11" s="178"/>
    </row>
    <row r="12" spans="2:19" ht="16.5" customHeight="1">
      <c r="B12" s="156"/>
      <c r="C12" s="172" t="s">
        <v>171</v>
      </c>
      <c r="D12" s="173">
        <v>3103200</v>
      </c>
      <c r="E12" s="174">
        <v>154800</v>
      </c>
      <c r="F12" s="175">
        <v>168900</v>
      </c>
      <c r="G12" s="175">
        <v>189300</v>
      </c>
      <c r="H12" s="175">
        <v>282300</v>
      </c>
      <c r="I12" s="175">
        <v>374700</v>
      </c>
      <c r="J12" s="175">
        <v>221700</v>
      </c>
      <c r="K12" s="175">
        <v>282200</v>
      </c>
      <c r="L12" s="175">
        <v>305600</v>
      </c>
      <c r="M12" s="175">
        <v>230700</v>
      </c>
      <c r="N12" s="175">
        <v>377500</v>
      </c>
      <c r="O12" s="175">
        <v>322400</v>
      </c>
      <c r="P12" s="176">
        <v>193100</v>
      </c>
      <c r="Q12" s="173">
        <v>3204600</v>
      </c>
      <c r="R12" s="177">
        <f t="shared" si="0"/>
        <v>0.9683579853959933</v>
      </c>
      <c r="S12" s="178"/>
    </row>
    <row r="13" spans="2:19" ht="16.5" customHeight="1">
      <c r="B13" s="151"/>
      <c r="C13" s="161" t="s">
        <v>162</v>
      </c>
      <c r="D13" s="162">
        <v>6201600</v>
      </c>
      <c r="E13" s="179">
        <v>525100</v>
      </c>
      <c r="F13" s="163">
        <v>290000</v>
      </c>
      <c r="G13" s="163">
        <v>437000</v>
      </c>
      <c r="H13" s="163">
        <v>528800</v>
      </c>
      <c r="I13" s="163">
        <v>744800</v>
      </c>
      <c r="J13" s="163">
        <v>473800</v>
      </c>
      <c r="K13" s="163">
        <v>433300</v>
      </c>
      <c r="L13" s="163">
        <v>704400</v>
      </c>
      <c r="M13" s="163">
        <v>503900</v>
      </c>
      <c r="N13" s="163">
        <v>578200</v>
      </c>
      <c r="O13" s="163">
        <v>694500</v>
      </c>
      <c r="P13" s="164">
        <v>287800</v>
      </c>
      <c r="Q13" s="162">
        <v>6380000</v>
      </c>
      <c r="R13" s="165">
        <f t="shared" si="0"/>
        <v>0.972037617554859</v>
      </c>
      <c r="S13" s="178"/>
    </row>
    <row r="14" spans="2:19" ht="16.5" customHeight="1">
      <c r="B14" s="166" t="s">
        <v>149</v>
      </c>
      <c r="C14" s="167" t="s">
        <v>170</v>
      </c>
      <c r="D14" s="168">
        <v>287500</v>
      </c>
      <c r="E14" s="180">
        <v>15000</v>
      </c>
      <c r="F14" s="169">
        <v>13600</v>
      </c>
      <c r="G14" s="169">
        <v>21400</v>
      </c>
      <c r="H14" s="169">
        <v>26200</v>
      </c>
      <c r="I14" s="169">
        <v>32800</v>
      </c>
      <c r="J14" s="169">
        <v>25900</v>
      </c>
      <c r="K14" s="169">
        <v>27800</v>
      </c>
      <c r="L14" s="169">
        <v>37900</v>
      </c>
      <c r="M14" s="169">
        <v>26700</v>
      </c>
      <c r="N14" s="169">
        <v>22800</v>
      </c>
      <c r="O14" s="169">
        <v>20700</v>
      </c>
      <c r="P14" s="170">
        <v>16700</v>
      </c>
      <c r="Q14" s="168">
        <v>211600</v>
      </c>
      <c r="R14" s="171">
        <f t="shared" si="0"/>
        <v>1.358695652173913</v>
      </c>
      <c r="S14" s="178"/>
    </row>
    <row r="15" spans="2:19" ht="16.5" customHeight="1">
      <c r="B15" s="156"/>
      <c r="C15" s="172" t="s">
        <v>171</v>
      </c>
      <c r="D15" s="173">
        <v>6489100</v>
      </c>
      <c r="E15" s="174">
        <v>540100</v>
      </c>
      <c r="F15" s="175">
        <v>303600</v>
      </c>
      <c r="G15" s="175">
        <v>458400</v>
      </c>
      <c r="H15" s="175">
        <v>555000</v>
      </c>
      <c r="I15" s="175">
        <v>777600</v>
      </c>
      <c r="J15" s="175">
        <v>499700</v>
      </c>
      <c r="K15" s="175">
        <v>461100</v>
      </c>
      <c r="L15" s="175">
        <v>742300</v>
      </c>
      <c r="M15" s="175">
        <v>530600</v>
      </c>
      <c r="N15" s="175">
        <v>601000</v>
      </c>
      <c r="O15" s="175">
        <v>715200</v>
      </c>
      <c r="P15" s="176">
        <v>304500</v>
      </c>
      <c r="Q15" s="173">
        <v>6591600</v>
      </c>
      <c r="R15" s="177">
        <f t="shared" si="0"/>
        <v>0.9844499059408944</v>
      </c>
      <c r="S15" s="178"/>
    </row>
    <row r="16" spans="2:19" ht="16.5" customHeight="1">
      <c r="B16" s="151"/>
      <c r="C16" s="161" t="s">
        <v>162</v>
      </c>
      <c r="D16" s="162">
        <v>5397500</v>
      </c>
      <c r="E16" s="179">
        <v>775700</v>
      </c>
      <c r="F16" s="163">
        <v>255400</v>
      </c>
      <c r="G16" s="163">
        <v>300700</v>
      </c>
      <c r="H16" s="163">
        <v>543300</v>
      </c>
      <c r="I16" s="163">
        <v>425700</v>
      </c>
      <c r="J16" s="163">
        <v>311900</v>
      </c>
      <c r="K16" s="163">
        <v>413800</v>
      </c>
      <c r="L16" s="163">
        <v>698100</v>
      </c>
      <c r="M16" s="163">
        <v>351100</v>
      </c>
      <c r="N16" s="163">
        <v>476200</v>
      </c>
      <c r="O16" s="163">
        <v>647900</v>
      </c>
      <c r="P16" s="164">
        <v>197700</v>
      </c>
      <c r="Q16" s="162">
        <v>5344600</v>
      </c>
      <c r="R16" s="165">
        <f t="shared" si="0"/>
        <v>1.0098978408112862</v>
      </c>
      <c r="S16" s="178"/>
    </row>
    <row r="17" spans="2:19" ht="16.5" customHeight="1">
      <c r="B17" s="166" t="s">
        <v>150</v>
      </c>
      <c r="C17" s="167" t="s">
        <v>170</v>
      </c>
      <c r="D17" s="168">
        <v>257700</v>
      </c>
      <c r="E17" s="180">
        <v>11300</v>
      </c>
      <c r="F17" s="169">
        <v>10800</v>
      </c>
      <c r="G17" s="169">
        <v>16200</v>
      </c>
      <c r="H17" s="169">
        <v>15800</v>
      </c>
      <c r="I17" s="169">
        <v>16800</v>
      </c>
      <c r="J17" s="169">
        <v>13100</v>
      </c>
      <c r="K17" s="169">
        <v>24500</v>
      </c>
      <c r="L17" s="169">
        <v>38400</v>
      </c>
      <c r="M17" s="169">
        <v>25900</v>
      </c>
      <c r="N17" s="169">
        <v>29700</v>
      </c>
      <c r="O17" s="169">
        <v>33400</v>
      </c>
      <c r="P17" s="170">
        <v>21800</v>
      </c>
      <c r="Q17" s="168">
        <v>219100</v>
      </c>
      <c r="R17" s="171">
        <f t="shared" si="0"/>
        <v>1.1761752624372432</v>
      </c>
      <c r="S17" s="178"/>
    </row>
    <row r="18" spans="2:19" ht="16.5" customHeight="1">
      <c r="B18" s="156"/>
      <c r="C18" s="172" t="s">
        <v>171</v>
      </c>
      <c r="D18" s="173">
        <v>5655200</v>
      </c>
      <c r="E18" s="174">
        <v>787000</v>
      </c>
      <c r="F18" s="175">
        <v>266200</v>
      </c>
      <c r="G18" s="175">
        <v>316900</v>
      </c>
      <c r="H18" s="175">
        <v>559100</v>
      </c>
      <c r="I18" s="175">
        <v>442500</v>
      </c>
      <c r="J18" s="175">
        <v>325000</v>
      </c>
      <c r="K18" s="175">
        <v>438300</v>
      </c>
      <c r="L18" s="175">
        <v>736500</v>
      </c>
      <c r="M18" s="175">
        <v>377000</v>
      </c>
      <c r="N18" s="175">
        <v>505900</v>
      </c>
      <c r="O18" s="175">
        <v>681300</v>
      </c>
      <c r="P18" s="176">
        <v>219500</v>
      </c>
      <c r="Q18" s="173">
        <v>5563700</v>
      </c>
      <c r="R18" s="177">
        <f t="shared" si="0"/>
        <v>1.016445890324784</v>
      </c>
      <c r="S18" s="178"/>
    </row>
    <row r="19" spans="2:19" ht="16.5" customHeight="1">
      <c r="B19" s="151"/>
      <c r="C19" s="161" t="s">
        <v>162</v>
      </c>
      <c r="D19" s="162">
        <v>11440300</v>
      </c>
      <c r="E19" s="179">
        <v>629000</v>
      </c>
      <c r="F19" s="163">
        <v>785600</v>
      </c>
      <c r="G19" s="163">
        <v>856100</v>
      </c>
      <c r="H19" s="163">
        <v>1147700</v>
      </c>
      <c r="I19" s="163">
        <v>1234300</v>
      </c>
      <c r="J19" s="163">
        <v>981200</v>
      </c>
      <c r="K19" s="163">
        <v>962700</v>
      </c>
      <c r="L19" s="163">
        <v>1277900</v>
      </c>
      <c r="M19" s="163">
        <v>909500</v>
      </c>
      <c r="N19" s="163">
        <v>1137300</v>
      </c>
      <c r="O19" s="163">
        <v>1062700</v>
      </c>
      <c r="P19" s="164">
        <v>456300</v>
      </c>
      <c r="Q19" s="162">
        <v>8076700</v>
      </c>
      <c r="R19" s="165">
        <f t="shared" si="0"/>
        <v>1.4164572164374063</v>
      </c>
      <c r="S19" s="178"/>
    </row>
    <row r="20" spans="2:19" ht="16.5" customHeight="1">
      <c r="B20" s="166" t="s">
        <v>151</v>
      </c>
      <c r="C20" s="167" t="s">
        <v>170</v>
      </c>
      <c r="D20" s="168">
        <v>639600</v>
      </c>
      <c r="E20" s="180">
        <v>35200</v>
      </c>
      <c r="F20" s="169">
        <v>35400</v>
      </c>
      <c r="G20" s="169">
        <v>50400</v>
      </c>
      <c r="H20" s="169">
        <v>51400</v>
      </c>
      <c r="I20" s="169">
        <v>58300</v>
      </c>
      <c r="J20" s="169">
        <v>47400</v>
      </c>
      <c r="K20" s="169">
        <v>58800</v>
      </c>
      <c r="L20" s="169">
        <v>88600</v>
      </c>
      <c r="M20" s="169">
        <v>53900</v>
      </c>
      <c r="N20" s="169">
        <v>57900</v>
      </c>
      <c r="O20" s="169">
        <v>60100</v>
      </c>
      <c r="P20" s="170">
        <v>42200</v>
      </c>
      <c r="Q20" s="168">
        <v>574800</v>
      </c>
      <c r="R20" s="171">
        <f t="shared" si="0"/>
        <v>1.1127348643006263</v>
      </c>
      <c r="S20" s="178"/>
    </row>
    <row r="21" spans="2:19" ht="16.5" customHeight="1">
      <c r="B21" s="156"/>
      <c r="C21" s="172" t="s">
        <v>171</v>
      </c>
      <c r="D21" s="173">
        <v>12079900</v>
      </c>
      <c r="E21" s="174">
        <v>664200</v>
      </c>
      <c r="F21" s="175">
        <v>821000</v>
      </c>
      <c r="G21" s="175">
        <v>906500</v>
      </c>
      <c r="H21" s="175">
        <v>1199100</v>
      </c>
      <c r="I21" s="175">
        <v>1292600</v>
      </c>
      <c r="J21" s="175">
        <v>1028600</v>
      </c>
      <c r="K21" s="175">
        <v>1021500</v>
      </c>
      <c r="L21" s="175">
        <v>1366500</v>
      </c>
      <c r="M21" s="175">
        <v>963400</v>
      </c>
      <c r="N21" s="175">
        <v>1195200</v>
      </c>
      <c r="O21" s="175">
        <v>1122800</v>
      </c>
      <c r="P21" s="176">
        <v>498500</v>
      </c>
      <c r="Q21" s="173">
        <v>8651500</v>
      </c>
      <c r="R21" s="177">
        <f t="shared" si="0"/>
        <v>1.396278102063226</v>
      </c>
      <c r="S21" s="178"/>
    </row>
    <row r="22" spans="2:19" ht="16.5" customHeight="1">
      <c r="B22" s="151"/>
      <c r="C22" s="161" t="s">
        <v>162</v>
      </c>
      <c r="D22" s="162">
        <v>3911700</v>
      </c>
      <c r="E22" s="179">
        <v>278200</v>
      </c>
      <c r="F22" s="163">
        <v>258200</v>
      </c>
      <c r="G22" s="163">
        <v>225900</v>
      </c>
      <c r="H22" s="163">
        <v>422800</v>
      </c>
      <c r="I22" s="163">
        <v>387400</v>
      </c>
      <c r="J22" s="163">
        <v>274300</v>
      </c>
      <c r="K22" s="163">
        <v>421800</v>
      </c>
      <c r="L22" s="163">
        <v>500200</v>
      </c>
      <c r="M22" s="163">
        <v>336000</v>
      </c>
      <c r="N22" s="163">
        <v>331700</v>
      </c>
      <c r="O22" s="163">
        <v>289900</v>
      </c>
      <c r="P22" s="164">
        <v>185300</v>
      </c>
      <c r="Q22" s="162">
        <v>4123300</v>
      </c>
      <c r="R22" s="165">
        <f t="shared" si="0"/>
        <v>0.9486818810176315</v>
      </c>
      <c r="S22" s="178"/>
    </row>
    <row r="23" spans="2:19" ht="16.5" customHeight="1">
      <c r="B23" s="166" t="s">
        <v>174</v>
      </c>
      <c r="C23" s="167" t="s">
        <v>170</v>
      </c>
      <c r="D23" s="168">
        <v>331300</v>
      </c>
      <c r="E23" s="180">
        <v>7000</v>
      </c>
      <c r="F23" s="169">
        <v>9600</v>
      </c>
      <c r="G23" s="169">
        <v>14800</v>
      </c>
      <c r="H23" s="169">
        <v>20900</v>
      </c>
      <c r="I23" s="169">
        <v>38400</v>
      </c>
      <c r="J23" s="169">
        <v>30300</v>
      </c>
      <c r="K23" s="169">
        <v>46900</v>
      </c>
      <c r="L23" s="169">
        <v>93900</v>
      </c>
      <c r="M23" s="169">
        <v>30000</v>
      </c>
      <c r="N23" s="169">
        <v>16400</v>
      </c>
      <c r="O23" s="169">
        <v>13200</v>
      </c>
      <c r="P23" s="170">
        <v>9900</v>
      </c>
      <c r="Q23" s="168">
        <v>361900</v>
      </c>
      <c r="R23" s="171">
        <f t="shared" si="0"/>
        <v>0.9154462558717877</v>
      </c>
      <c r="S23" s="178"/>
    </row>
    <row r="24" spans="2:19" ht="16.5" customHeight="1">
      <c r="B24" s="156"/>
      <c r="C24" s="172" t="s">
        <v>171</v>
      </c>
      <c r="D24" s="173">
        <v>4243000</v>
      </c>
      <c r="E24" s="174">
        <v>285200</v>
      </c>
      <c r="F24" s="175">
        <v>267800</v>
      </c>
      <c r="G24" s="175">
        <v>240700</v>
      </c>
      <c r="H24" s="175">
        <v>443700</v>
      </c>
      <c r="I24" s="175">
        <v>425800</v>
      </c>
      <c r="J24" s="175">
        <v>304600</v>
      </c>
      <c r="K24" s="175">
        <v>468700</v>
      </c>
      <c r="L24" s="175">
        <v>594100</v>
      </c>
      <c r="M24" s="175">
        <v>366000</v>
      </c>
      <c r="N24" s="175">
        <v>348100</v>
      </c>
      <c r="O24" s="175">
        <v>303100</v>
      </c>
      <c r="P24" s="176">
        <v>195200</v>
      </c>
      <c r="Q24" s="173">
        <v>4485200</v>
      </c>
      <c r="R24" s="177">
        <f t="shared" si="0"/>
        <v>0.9460001783643984</v>
      </c>
      <c r="S24" s="178"/>
    </row>
    <row r="25" spans="2:19" ht="16.5" customHeight="1">
      <c r="B25" s="151"/>
      <c r="C25" s="161" t="s">
        <v>162</v>
      </c>
      <c r="D25" s="162">
        <v>44118700</v>
      </c>
      <c r="E25" s="179">
        <v>3524200</v>
      </c>
      <c r="F25" s="163">
        <v>2452500</v>
      </c>
      <c r="G25" s="163">
        <v>2823200</v>
      </c>
      <c r="H25" s="163">
        <v>4192000</v>
      </c>
      <c r="I25" s="163">
        <v>4458300</v>
      </c>
      <c r="J25" s="163">
        <v>3259400</v>
      </c>
      <c r="K25" s="163">
        <v>3649300</v>
      </c>
      <c r="L25" s="163">
        <v>5505700</v>
      </c>
      <c r="M25" s="163">
        <v>3359300</v>
      </c>
      <c r="N25" s="163">
        <v>4345200</v>
      </c>
      <c r="O25" s="163">
        <v>4491400</v>
      </c>
      <c r="P25" s="164">
        <v>2058200</v>
      </c>
      <c r="Q25" s="162">
        <v>40579400</v>
      </c>
      <c r="R25" s="165">
        <f t="shared" si="0"/>
        <v>1.0872191308890717</v>
      </c>
      <c r="S25" s="178"/>
    </row>
    <row r="26" spans="2:19" ht="16.5" customHeight="1">
      <c r="B26" s="166" t="s">
        <v>176</v>
      </c>
      <c r="C26" s="167" t="s">
        <v>170</v>
      </c>
      <c r="D26" s="168">
        <v>3238600</v>
      </c>
      <c r="E26" s="180">
        <v>168800</v>
      </c>
      <c r="F26" s="169">
        <v>163700</v>
      </c>
      <c r="G26" s="169">
        <v>239300</v>
      </c>
      <c r="H26" s="169">
        <v>266900</v>
      </c>
      <c r="I26" s="169">
        <v>310500</v>
      </c>
      <c r="J26" s="169">
        <v>239500</v>
      </c>
      <c r="K26" s="169">
        <v>294900</v>
      </c>
      <c r="L26" s="169">
        <v>465500</v>
      </c>
      <c r="M26" s="169">
        <v>269200</v>
      </c>
      <c r="N26" s="169">
        <v>289500</v>
      </c>
      <c r="O26" s="169">
        <v>308500</v>
      </c>
      <c r="P26" s="170">
        <v>222300</v>
      </c>
      <c r="Q26" s="168">
        <v>2994500</v>
      </c>
      <c r="R26" s="171">
        <f t="shared" si="0"/>
        <v>1.0815161128736015</v>
      </c>
      <c r="S26" s="178"/>
    </row>
    <row r="27" spans="2:19" ht="16.5" customHeight="1">
      <c r="B27" s="156"/>
      <c r="C27" s="172" t="s">
        <v>171</v>
      </c>
      <c r="D27" s="173">
        <v>47357300</v>
      </c>
      <c r="E27" s="174">
        <v>3693000</v>
      </c>
      <c r="F27" s="175">
        <v>2616200</v>
      </c>
      <c r="G27" s="175">
        <v>3062500</v>
      </c>
      <c r="H27" s="175">
        <v>4458900</v>
      </c>
      <c r="I27" s="175">
        <v>4768800</v>
      </c>
      <c r="J27" s="175">
        <v>3498900</v>
      </c>
      <c r="K27" s="175">
        <v>3944200</v>
      </c>
      <c r="L27" s="175">
        <v>5971200</v>
      </c>
      <c r="M27" s="175">
        <v>3628500</v>
      </c>
      <c r="N27" s="175">
        <v>4634700</v>
      </c>
      <c r="O27" s="175">
        <v>4799900</v>
      </c>
      <c r="P27" s="176">
        <v>2280500</v>
      </c>
      <c r="Q27" s="173">
        <v>43573900</v>
      </c>
      <c r="R27" s="177">
        <f t="shared" si="0"/>
        <v>1.0868272061945339</v>
      </c>
      <c r="S27" s="178"/>
    </row>
    <row r="28" spans="2:18" ht="11.25">
      <c r="B28" s="147"/>
      <c r="C28" s="147"/>
      <c r="D28" s="147"/>
      <c r="E28" s="147"/>
      <c r="F28" s="147"/>
      <c r="G28" s="147"/>
      <c r="H28" s="147"/>
      <c r="I28" s="147"/>
      <c r="J28" s="147"/>
      <c r="K28" s="147"/>
      <c r="L28" s="147"/>
      <c r="M28" s="147"/>
      <c r="N28" s="147"/>
      <c r="O28" s="147"/>
      <c r="P28" s="147"/>
      <c r="Q28" s="147"/>
      <c r="R28" s="147"/>
    </row>
    <row r="29" spans="2:18" ht="11.25">
      <c r="B29" s="147"/>
      <c r="C29" s="147"/>
      <c r="D29" s="147"/>
      <c r="E29" s="147"/>
      <c r="F29" s="147"/>
      <c r="G29" s="147"/>
      <c r="H29" s="147"/>
      <c r="I29" s="147"/>
      <c r="J29" s="147"/>
      <c r="K29" s="147"/>
      <c r="L29" s="147"/>
      <c r="M29" s="147"/>
      <c r="N29" s="147"/>
      <c r="O29" s="147"/>
      <c r="P29" s="147"/>
      <c r="Q29" s="147"/>
      <c r="R29" s="147"/>
    </row>
  </sheetData>
  <sheetProtection/>
  <printOptions horizontalCentered="1"/>
  <pageMargins left="0.2" right="0.2362204724409449" top="0.7874015748031497" bottom="0.5905511811023623" header="0.7086614173228347" footer="0.5118110236220472"/>
  <pageSetup horizontalDpi="300" verticalDpi="300" orientation="landscape" paperSize="9" r:id="rId2"/>
  <headerFooter alignWithMargins="0">
    <oddHeader>&amp;L&amp;"ＭＳ Ｐ明朝,標準"&amp;12３．地域別・月別入込客数</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2013-01-15T23:51:29Z</cp:lastPrinted>
  <dcterms:created xsi:type="dcterms:W3CDTF">2012-12-27T08:51:30Z</dcterms:created>
  <dcterms:modified xsi:type="dcterms:W3CDTF">2013-01-15T23:52:54Z</dcterms:modified>
  <cp:category/>
  <cp:version/>
  <cp:contentType/>
  <cp:contentStatus/>
</cp:coreProperties>
</file>