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480" windowHeight="11640" activeTab="1"/>
  </bookViews>
  <sheets>
    <sheet name="C入力①" sheetId="1" r:id="rId1"/>
    <sheet name="C入力②" sheetId="2" r:id="rId2"/>
    <sheet name="排出係数" sheetId="3" r:id="rId3"/>
    <sheet name="C出力" sheetId="4" r:id="rId4"/>
  </sheets>
  <definedNames>
    <definedName name="_xlfn.BAHTTEXT" hidden="1">#NAME?</definedName>
    <definedName name="_xlfn.IFERROR" hidden="1">#NAME?</definedName>
    <definedName name="ＡＡ" localSheetId="2">#REF!</definedName>
    <definedName name="ＡＡ">#REF!</definedName>
    <definedName name="ＢＢ" localSheetId="2">#REF!</definedName>
    <definedName name="ＢＢ">#REF!</definedName>
    <definedName name="ＣＣ" localSheetId="2">#REF!</definedName>
    <definedName name="ＣＣ">#REF!</definedName>
    <definedName name="ＤＤ" localSheetId="2">#REF!</definedName>
    <definedName name="ＤＤ">#REF!</definedName>
    <definedName name="ＥＥ" localSheetId="2">#REF!</definedName>
    <definedName name="ＥＥ">#REF!</definedName>
    <definedName name="ＦＦ" localSheetId="2">#REF!</definedName>
    <definedName name="ＦＦ">#REF!</definedName>
    <definedName name="ＧＧ" localSheetId="2">#REF!</definedName>
    <definedName name="ＧＧ">#REF!</definedName>
    <definedName name="ＨＨ" localSheetId="2">#REF!</definedName>
    <definedName name="ＨＨ">#REF!</definedName>
    <definedName name="ＪＪ" localSheetId="2">#REF!</definedName>
    <definedName name="ＪＪ">#REF!</definedName>
    <definedName name="ＫＫ" localSheetId="2">#REF!</definedName>
    <definedName name="ＫＫ">#REF!</definedName>
    <definedName name="ＬＬ" localSheetId="2">#REF!</definedName>
    <definedName name="ＬＬ">#REF!</definedName>
    <definedName name="ＭＭ" localSheetId="2">#REF!</definedName>
    <definedName name="ＭＭ">#REF!</definedName>
    <definedName name="ＮＮ" localSheetId="2">#REF!</definedName>
    <definedName name="ＮＮ">#REF!</definedName>
    <definedName name="ＯＯ" localSheetId="2">#REF!</definedName>
    <definedName name="ＯＯ">#REF!</definedName>
    <definedName name="ＰＰ" localSheetId="2">#REF!</definedName>
    <definedName name="ＰＰ">#REF!</definedName>
    <definedName name="_xlnm.Print_Area" localSheetId="3">'C出力'!$A$1:$F$30</definedName>
    <definedName name="_xlnm.Print_Area" localSheetId="0">'C入力①'!$A$1:$G$64</definedName>
    <definedName name="_xlnm.Print_Area" localSheetId="2">'排出係数'!$A$1:$L$56</definedName>
    <definedName name="ＱＱ" localSheetId="2">#REF!</definedName>
    <definedName name="ＱＱ">#REF!</definedName>
    <definedName name="ＲＲ" localSheetId="2">#REF!</definedName>
    <definedName name="ＲＲ">#REF!</definedName>
    <definedName name="ＳＳ" localSheetId="2">#REF!</definedName>
    <definedName name="ＳＳ">#REF!</definedName>
    <definedName name="ＴＴ" localSheetId="2">#REF!</definedName>
    <definedName name="ＴＴ">#REF!</definedName>
    <definedName name="エネルギーの種類">'排出係数'!$N$12:$N$39</definedName>
  </definedNames>
  <calcPr fullCalcOnLoad="1"/>
</workbook>
</file>

<file path=xl/sharedStrings.xml><?xml version="1.0" encoding="utf-8"?>
<sst xmlns="http://schemas.openxmlformats.org/spreadsheetml/2006/main" count="467" uniqueCount="248">
  <si>
    <t>日本の条件を適用して算定する</t>
  </si>
  <si>
    <t>事業活動の種類</t>
  </si>
  <si>
    <t>標準的な製品</t>
  </si>
  <si>
    <t>過去の製品</t>
  </si>
  <si>
    <t>代替の従前の製品</t>
  </si>
  <si>
    <t>評価する製品等の範囲</t>
  </si>
  <si>
    <t>対象とする製品の種類や機種等</t>
  </si>
  <si>
    <t>評価する事業活動の年</t>
  </si>
  <si>
    <t>使用先の範囲</t>
  </si>
  <si>
    <t>海外にも出荷していて、使用先に関わらず評価対象とする場合</t>
  </si>
  <si>
    <t>ベースラインの設定</t>
  </si>
  <si>
    <t>CO2削減の理由</t>
  </si>
  <si>
    <t>評価する活動範囲</t>
  </si>
  <si>
    <t>一部の段階に評価を限定する場合の理由</t>
  </si>
  <si>
    <t>一部の製品を対象</t>
  </si>
  <si>
    <t>　　 生産</t>
  </si>
  <si>
    <t>　　 流通</t>
  </si>
  <si>
    <t>　　 研究開発</t>
  </si>
  <si>
    <t>　　 その他</t>
  </si>
  <si>
    <t>　　 標準的な製品の効率等</t>
  </si>
  <si>
    <t>　　 国の基準等</t>
  </si>
  <si>
    <t>　　 その他</t>
  </si>
  <si>
    <t>　　 自社の旧製品</t>
  </si>
  <si>
    <t>　　 現在、置き換えが想定される過去の標準的な製品
　　 の効率等</t>
  </si>
  <si>
    <t>　　 代替する技術の製品</t>
  </si>
  <si>
    <t>　　 その他</t>
  </si>
  <si>
    <t>　　 原材料調達</t>
  </si>
  <si>
    <t>　　 生産</t>
  </si>
  <si>
    <t>　　 流通</t>
  </si>
  <si>
    <t>　　 使用</t>
  </si>
  <si>
    <t>　　 廃棄・リサイクル</t>
  </si>
  <si>
    <t>　　 評価対象製品のライフサイクル全体のCO2排出量のうち、
　　 一部の段階の排出量が大部分を占めると見込まれる</t>
  </si>
  <si>
    <t>　　 評価対象製品とベースラインにおいて一部の段階以外の
　　 プロセスが大きく異ならない</t>
  </si>
  <si>
    <t>記載例</t>
  </si>
  <si>
    <t>生産</t>
  </si>
  <si>
    <t>流通</t>
  </si>
  <si>
    <t>エネルギーの種類</t>
  </si>
  <si>
    <t>単位発熱量</t>
  </si>
  <si>
    <t>数値</t>
  </si>
  <si>
    <t>数値の根拠</t>
  </si>
  <si>
    <t>原油（コンデンセートを除く。）</t>
  </si>
  <si>
    <t>原油のうちコンデンセート（NGL）</t>
  </si>
  <si>
    <t>揮発油</t>
  </si>
  <si>
    <t>灯油</t>
  </si>
  <si>
    <t>軽油</t>
  </si>
  <si>
    <t>A重油</t>
  </si>
  <si>
    <t>B・C重油</t>
  </si>
  <si>
    <t>石油アスファルト</t>
  </si>
  <si>
    <t>石油コークス</t>
  </si>
  <si>
    <t>石油ガス</t>
  </si>
  <si>
    <t>液化石油ガス（LPG）</t>
  </si>
  <si>
    <t>石油系炭化水素ガス</t>
  </si>
  <si>
    <t>可燃性
天然ガス</t>
  </si>
  <si>
    <t>液化天然ガス（LＮG）</t>
  </si>
  <si>
    <t>その他可燃性天然ガス</t>
  </si>
  <si>
    <t>石炭</t>
  </si>
  <si>
    <t>原料炭</t>
  </si>
  <si>
    <t>一般炭</t>
  </si>
  <si>
    <t>無煙炭</t>
  </si>
  <si>
    <t>石炭コークス</t>
  </si>
  <si>
    <t>コークス炉ガス</t>
  </si>
  <si>
    <t>高炉ガス</t>
  </si>
  <si>
    <t>転炉ガス</t>
  </si>
  <si>
    <t>その他
の燃料</t>
  </si>
  <si>
    <t>都市ガス</t>
  </si>
  <si>
    <t>産業用蒸気</t>
  </si>
  <si>
    <t>産業用以外の蒸気</t>
  </si>
  <si>
    <t>温水</t>
  </si>
  <si>
    <t>冷水</t>
  </si>
  <si>
    <t>電気</t>
  </si>
  <si>
    <t>GJ/千kWh</t>
  </si>
  <si>
    <r>
      <t>CO</t>
    </r>
    <r>
      <rPr>
        <vertAlign val="subscript"/>
        <sz val="11"/>
        <rFont val="ＭＳ Ｐゴシック"/>
        <family val="3"/>
      </rPr>
      <t>２</t>
    </r>
    <r>
      <rPr>
        <sz val="11"/>
        <rFont val="ＭＳ Ｐゴシック"/>
        <family val="3"/>
      </rPr>
      <t>排出係数</t>
    </r>
  </si>
  <si>
    <r>
      <t>燃料　および</t>
    </r>
    <r>
      <rPr>
        <b/>
        <sz val="8"/>
        <rFont val="ＭＳ Ｐゴシック"/>
        <family val="3"/>
      </rPr>
      <t>　</t>
    </r>
    <r>
      <rPr>
        <b/>
        <sz val="11"/>
        <rFont val="ＭＳ Ｐゴシック"/>
        <family val="3"/>
      </rPr>
      <t>熱</t>
    </r>
  </si>
  <si>
    <r>
      <t>GJ/千m</t>
    </r>
    <r>
      <rPr>
        <vertAlign val="superscript"/>
        <sz val="11"/>
        <rFont val="ＭＳ Ｐゴシック"/>
        <family val="3"/>
      </rPr>
      <t>3</t>
    </r>
  </si>
  <si>
    <t>入力シート①</t>
  </si>
  <si>
    <r>
      <t xml:space="preserve">対象とする製品の種類や機種等の具体的内容
</t>
    </r>
    <r>
      <rPr>
        <sz val="11"/>
        <color indexed="12"/>
        <rFont val="ＭＳ Ｐゴシック"/>
        <family val="3"/>
      </rPr>
      <t>【任意回答】</t>
    </r>
  </si>
  <si>
    <r>
      <t xml:space="preserve">具体的な使用先
</t>
    </r>
    <r>
      <rPr>
        <sz val="11"/>
        <color indexed="12"/>
        <rFont val="ＭＳ Ｐゴシック"/>
        <family val="3"/>
      </rPr>
      <t>【任意回答】</t>
    </r>
  </si>
  <si>
    <t>▼リスト「エネルギーの種類」</t>
  </si>
  <si>
    <t>単位</t>
  </si>
  <si>
    <t>③</t>
  </si>
  <si>
    <t>④</t>
  </si>
  <si>
    <t>⑤CO2排出係数</t>
  </si>
  <si>
    <t>廃棄・
リサイクル</t>
  </si>
  <si>
    <t>原材料
調達</t>
  </si>
  <si>
    <t>項目</t>
  </si>
  <si>
    <r>
      <t>t</t>
    </r>
    <r>
      <rPr>
        <sz val="11"/>
        <rFont val="ＭＳ Ｐゴシック"/>
        <family val="3"/>
      </rPr>
      <t>CO2</t>
    </r>
  </si>
  <si>
    <t>％</t>
  </si>
  <si>
    <t>C排出係数</t>
  </si>
  <si>
    <r>
      <t>C</t>
    </r>
    <r>
      <rPr>
        <sz val="11"/>
        <rFont val="ＭＳ Ｐゴシック"/>
        <family val="3"/>
      </rPr>
      <t>O2</t>
    </r>
    <r>
      <rPr>
        <sz val="11"/>
        <rFont val="ＭＳ Ｐゴシック"/>
        <family val="3"/>
      </rPr>
      <t>排出係数（元単位から）</t>
    </r>
  </si>
  <si>
    <r>
      <t>C</t>
    </r>
    <r>
      <rPr>
        <sz val="11"/>
        <rFont val="ＭＳ Ｐゴシック"/>
        <family val="3"/>
      </rPr>
      <t>O2</t>
    </r>
    <r>
      <rPr>
        <sz val="11"/>
        <rFont val="ＭＳ Ｐゴシック"/>
        <family val="3"/>
      </rPr>
      <t>排出係数（熱量から）</t>
    </r>
  </si>
  <si>
    <r>
      <t xml:space="preserve">理由の根拠　
</t>
    </r>
    <r>
      <rPr>
        <sz val="11"/>
        <color indexed="12"/>
        <rFont val="ＭＳ Ｐゴシック"/>
        <family val="3"/>
      </rPr>
      <t>【任意回答】</t>
    </r>
  </si>
  <si>
    <t>入力シート②</t>
  </si>
  <si>
    <t>出力シート</t>
  </si>
  <si>
    <t>計画書に記載する目標</t>
  </si>
  <si>
    <r>
      <t>貢献量(</t>
    </r>
    <r>
      <rPr>
        <sz val="11"/>
        <rFont val="ＭＳ Ｐゴシック"/>
        <family val="3"/>
      </rPr>
      <t>CO2のトン数）以外の方法で目標を設定する場合、下記にご記入ください。</t>
    </r>
  </si>
  <si>
    <t>計画期間</t>
  </si>
  <si>
    <t>合計</t>
  </si>
  <si>
    <t>使用</t>
  </si>
  <si>
    <t>出典</t>
  </si>
  <si>
    <t>合計（全使用期間）</t>
  </si>
  <si>
    <t>（全使用期間）</t>
  </si>
  <si>
    <t>県内事業所生産製品による貢献量
(t-CO2)の目標</t>
  </si>
  <si>
    <t>出荷量が多い種類</t>
  </si>
  <si>
    <t>海外にも出荷/使用先が不明</t>
  </si>
  <si>
    <t>評価対象の部品・素材の生産量</t>
  </si>
  <si>
    <t>⑤</t>
  </si>
  <si>
    <t>効果発現製品1単位当たりに使用される評価対象の部品・素材量</t>
  </si>
  <si>
    <t>C (部品・素材メーカー向け/最終製品の特性から算定)</t>
  </si>
  <si>
    <t>プリント基板</t>
  </si>
  <si>
    <t>LED電球</t>
  </si>
  <si>
    <t>使用時の電力使用量が削減される</t>
  </si>
  <si>
    <t>C (部品・素材メーカー向け/最終製品の特性から算定)</t>
  </si>
  <si>
    <t>『評価対象の効果発現製品』</t>
  </si>
  <si>
    <t>『比較対象製品(ベースライン)の最終製品』</t>
  </si>
  <si>
    <t>C (部品・素材メーカー向け/最終製品の特性から算定)</t>
  </si>
  <si>
    <t>寄与度</t>
  </si>
  <si>
    <t>％</t>
  </si>
  <si>
    <t>円</t>
  </si>
  <si>
    <t>CO2削減率(全使用期間)</t>
  </si>
  <si>
    <t>寄与度を考慮した貢献量</t>
  </si>
  <si>
    <r>
      <t>【参考　電気の単位発熱量、C</t>
    </r>
    <r>
      <rPr>
        <sz val="11"/>
        <rFont val="ＭＳ Ｐゴシック"/>
        <family val="3"/>
      </rPr>
      <t>O2排出係数</t>
    </r>
    <r>
      <rPr>
        <sz val="11"/>
        <rFont val="ＭＳ Ｐゴシック"/>
        <family val="3"/>
      </rPr>
      <t>】</t>
    </r>
  </si>
  <si>
    <t>電気</t>
  </si>
  <si>
    <t>※最左欄の数字は、手引き 実践編１「算定作業シート」の書き込み欄の数字に一致します。</t>
  </si>
  <si>
    <t>評価対象製品
（部品・素材）</t>
  </si>
  <si>
    <t>効果発現製品
（評価対象製品が用いられる最終製品等）</t>
  </si>
  <si>
    <t>⇒具体的な内容</t>
  </si>
  <si>
    <t>⇒具体的な内容</t>
  </si>
  <si>
    <r>
      <t>寄与率　</t>
    </r>
    <r>
      <rPr>
        <sz val="11"/>
        <color indexed="12"/>
        <rFont val="ＭＳ Ｐゴシック"/>
        <family val="3"/>
      </rPr>
      <t>【任意回答】</t>
    </r>
  </si>
  <si>
    <r>
      <t>寄与率の設定方法　</t>
    </r>
    <r>
      <rPr>
        <sz val="11"/>
        <color indexed="12"/>
        <rFont val="ＭＳ Ｐゴシック"/>
        <family val="3"/>
      </rPr>
      <t>【任意回答】</t>
    </r>
  </si>
  <si>
    <t>　効果発現製品の貢献量のうち、自事業所の寄与の割合（寄与率）を設定することができる場合は下記にご記入ください。設定が困難な場合は空欄としてください。</t>
  </si>
  <si>
    <t>根拠</t>
  </si>
  <si>
    <t>時間</t>
  </si>
  <si>
    <t>※非表示にしてください</t>
  </si>
  <si>
    <t>製品の想定生涯使用量</t>
  </si>
  <si>
    <t>・単位も合わせて入力してください。</t>
  </si>
  <si>
    <r>
      <t>・「③製品の想定生涯使用量」では、製品の特性によって適切な単位を設定してください。（年、時間、k</t>
    </r>
    <r>
      <rPr>
        <sz val="11"/>
        <rFont val="ＭＳ Ｐゴシック"/>
        <family val="3"/>
      </rPr>
      <t>m　等）</t>
    </r>
  </si>
  <si>
    <t>一般電気
事業者</t>
  </si>
  <si>
    <t>昼間買電</t>
  </si>
  <si>
    <t>夜間買電</t>
  </si>
  <si>
    <t>その他</t>
  </si>
  <si>
    <t>上記以外の買電</t>
  </si>
  <si>
    <t>※非表示にしてください。</t>
  </si>
  <si>
    <t>＜－－－－非表示にしてくださいーーーーーーーーーーーーー＞</t>
  </si>
  <si>
    <t>製品</t>
  </si>
  <si>
    <t>g</t>
  </si>
  <si>
    <t>g</t>
  </si>
  <si>
    <t>『評価対象の部品・素材を使用した効果発現製品』</t>
  </si>
  <si>
    <t>『比較対象製品(ベースライン)の部品・素材を使用した最終製品』</t>
  </si>
  <si>
    <t>出典</t>
  </si>
  <si>
    <t>活動量
（原材料使用量等）</t>
  </si>
  <si>
    <t>tCO2</t>
  </si>
  <si>
    <t>CO2削減量(全使用期間)</t>
  </si>
  <si>
    <t>・寄与度、寄与度を考慮した貢献量は「C入力①」シートで寄与率を入力した場合のみ表示されます。</t>
  </si>
  <si>
    <t>Step8　算定に必要なデータの収集</t>
  </si>
  <si>
    <t>Step9　算定</t>
  </si>
  <si>
    <t>Step1　評価対象の特定</t>
  </si>
  <si>
    <t>Step2　評価する製品等の範囲の設定</t>
  </si>
  <si>
    <t>Step3　時間軸の設定</t>
  </si>
  <si>
    <t>Step4　使用先の範囲の設定</t>
  </si>
  <si>
    <t>Step5　ベースラインの設定</t>
  </si>
  <si>
    <t>Step6　評価する活動範囲の設定</t>
  </si>
  <si>
    <t>Step7　部品・素材の評価方法の検討（任意）</t>
  </si>
  <si>
    <t>ライフサイクルの一部を評価</t>
  </si>
  <si>
    <t>・投入している原材料・燃料・熱・電気等の使用量を入力してください(※燃料・熱・電気についてはリストから選択してください)。</t>
  </si>
  <si>
    <t>燃料・熱・電気
使用量</t>
  </si>
  <si>
    <t>燃料・熱・電気</t>
  </si>
  <si>
    <t>燃料・熱・電気</t>
  </si>
  <si>
    <t>使用</t>
  </si>
  <si>
    <t>［１］CO2排出量の算定結果</t>
  </si>
  <si>
    <t>製品の想定生涯使用量、生産量等</t>
  </si>
  <si>
    <t>［２］原材料・燃料・熱・電気等の使用量</t>
  </si>
  <si>
    <t>［１］</t>
  </si>
  <si>
    <t>［３］CO2排出原単位(排出係数)の設定</t>
  </si>
  <si>
    <r>
      <t>k</t>
    </r>
    <r>
      <rPr>
        <sz val="11"/>
        <rFont val="ＭＳ Ｐゴシック"/>
        <family val="3"/>
      </rPr>
      <t>g</t>
    </r>
    <r>
      <rPr>
        <sz val="11"/>
        <rFont val="ＭＳ Ｐゴシック"/>
        <family val="3"/>
      </rPr>
      <t>CO2/m3</t>
    </r>
  </si>
  <si>
    <t>滋賀県内事業所で生産する部品・素材の生産量に対応する効果発現製品(最終製品)の生産数</t>
  </si>
  <si>
    <t>※</t>
  </si>
  <si>
    <r>
      <t>＜参考＞
評価対象製品（部品・素材）の年間売上額</t>
    </r>
    <r>
      <rPr>
        <sz val="11"/>
        <color indexed="12"/>
        <rFont val="ＭＳ Ｐゴシック"/>
        <family val="3"/>
      </rPr>
      <t>【任意回答】</t>
    </r>
  </si>
  <si>
    <r>
      <t>＜参考＞
最終製品のおよその単価
*把握可能な場合</t>
    </r>
    <r>
      <rPr>
        <sz val="11"/>
        <color indexed="12"/>
        <rFont val="ＭＳ Ｐゴシック"/>
        <family val="3"/>
      </rPr>
      <t>【任意回答】</t>
    </r>
  </si>
  <si>
    <t>軽油</t>
  </si>
  <si>
    <t>・「C入力①」シートで「ライフサイクルの一部を評価」を選択した場合、評価対象でない段階は灰色で示されますが、数値を入力した場合には計上されます。</t>
  </si>
  <si>
    <t>・CO2排出原単位（排出係数）を設定してください(※燃料・熱・電気については、「排出係数」シートの数値を変更すると反映されます)。</t>
  </si>
  <si>
    <t>※計画書提出の場合・・・標準様式第１号（第４面または第２面）に転記するか、または計画書に出力シートを添付してください。</t>
  </si>
  <si>
    <t>※報告書提出の場合・・・標準様式第２号（第２面）に転記するか、または報告書に出力シートを添付してください。</t>
  </si>
  <si>
    <t>※上記の出力は記載例のため、必要に応じて適宜修正や説明を補足していただいて構いません。</t>
  </si>
  <si>
    <t>［２］削減量・削減率</t>
  </si>
  <si>
    <r>
      <t>※効果発現製品(最終製品</t>
    </r>
    <r>
      <rPr>
        <sz val="11"/>
        <rFont val="ＭＳ Ｐゴシック"/>
        <family val="3"/>
      </rPr>
      <t>)</t>
    </r>
    <r>
      <rPr>
        <sz val="11"/>
        <rFont val="ＭＳ Ｐゴシック"/>
        <family val="3"/>
      </rPr>
      <t>と評価対象製品（部品・素材）の関係の把握のため、差し支えがなければご記入ください。（算定には反映されません）</t>
    </r>
  </si>
  <si>
    <t>韓国</t>
  </si>
  <si>
    <t>代替の従前の製品</t>
  </si>
  <si>
    <t>白熱電球</t>
  </si>
  <si>
    <t>手引き実践編４より、既存LCA評価においてLED照明のライフサイクルCO2排出量の8割以上は使用段階と示されている。</t>
  </si>
  <si>
    <t>製品の付加価値額比より寄与率を設定した。</t>
  </si>
  <si>
    <t>m2</t>
  </si>
  <si>
    <t>m2/個</t>
  </si>
  <si>
    <t>個</t>
  </si>
  <si>
    <t>円/個</t>
  </si>
  <si>
    <t>熱間圧延鋼材</t>
  </si>
  <si>
    <t>熱間圧延鋼材</t>
  </si>
  <si>
    <t>A重油</t>
  </si>
  <si>
    <t>※提出時には、可能であれば「C入力①」シート、「C入力②」シートも添付して提出してください。（非公表になります。）</t>
  </si>
  <si>
    <t>算定省令別表第1</t>
  </si>
  <si>
    <t>算定省令第2条第6項</t>
  </si>
  <si>
    <t>kgCO2/kWh</t>
  </si>
  <si>
    <r>
      <t>※算定省令：特定事業者の事業活動に伴う温室効果ガスの排出量の算定に関する省令（平成18年経済産業省・環境省令第</t>
    </r>
    <r>
      <rPr>
        <sz val="11"/>
        <rFont val="ＭＳ Ｐゴシック"/>
        <family val="3"/>
      </rPr>
      <t>3</t>
    </r>
    <r>
      <rPr>
        <sz val="11"/>
        <rFont val="ＭＳ Ｐゴシック"/>
        <family val="3"/>
      </rPr>
      <t>号）</t>
    </r>
  </si>
  <si>
    <t>・電気の排出係数等を修正する場合は、上表の電気の欄の値と出典を置き換えてください。</t>
  </si>
  <si>
    <t>※「各地域の条件を用いる」場合、「C入力②」シートでは複数地域の条件設定には対応していません。</t>
  </si>
  <si>
    <t>大阪ガス公表値</t>
  </si>
  <si>
    <t>省エネ法施行規則第4条第3項第2号</t>
  </si>
  <si>
    <r>
      <t>サプライチェーンを通じた組織の温室効果ガス排出等の算定のための排出原単位データベース（ver.2.2</t>
    </r>
    <r>
      <rPr>
        <sz val="11"/>
        <rFont val="ＭＳ Ｐゴシック"/>
        <family val="3"/>
      </rPr>
      <t>）</t>
    </r>
    <r>
      <rPr>
        <sz val="11"/>
        <rFont val="ＭＳ Ｐゴシック"/>
        <family val="3"/>
      </rPr>
      <t>(2015年3月)</t>
    </r>
  </si>
  <si>
    <t>２０１６年度報告用係数</t>
  </si>
  <si>
    <t>単位</t>
  </si>
  <si>
    <t>単位</t>
  </si>
  <si>
    <t>GJ/kl</t>
  </si>
  <si>
    <t>tC/GJ</t>
  </si>
  <si>
    <t>l</t>
  </si>
  <si>
    <r>
      <t>tC</t>
    </r>
    <r>
      <rPr>
        <sz val="11"/>
        <rFont val="ＭＳ Ｐゴシック"/>
        <family val="3"/>
      </rPr>
      <t>O2</t>
    </r>
    <r>
      <rPr>
        <sz val="11"/>
        <rFont val="ＭＳ Ｐゴシック"/>
        <family val="3"/>
      </rPr>
      <t>/</t>
    </r>
    <r>
      <rPr>
        <sz val="11"/>
        <rFont val="ＭＳ Ｐゴシック"/>
        <family val="3"/>
      </rPr>
      <t>G</t>
    </r>
    <r>
      <rPr>
        <sz val="11"/>
        <rFont val="ＭＳ Ｐゴシック"/>
        <family val="3"/>
      </rPr>
      <t>J</t>
    </r>
  </si>
  <si>
    <r>
      <t>k</t>
    </r>
    <r>
      <rPr>
        <sz val="11"/>
        <rFont val="ＭＳ Ｐゴシック"/>
        <family val="3"/>
      </rPr>
      <t>g</t>
    </r>
    <r>
      <rPr>
        <sz val="11"/>
        <rFont val="ＭＳ Ｐゴシック"/>
        <family val="3"/>
      </rPr>
      <t>CO2/l</t>
    </r>
  </si>
  <si>
    <t>GJ/kl</t>
  </si>
  <si>
    <t>tC/GJ</t>
  </si>
  <si>
    <r>
      <t>tC</t>
    </r>
    <r>
      <rPr>
        <sz val="11"/>
        <rFont val="ＭＳ Ｐゴシック"/>
        <family val="3"/>
      </rPr>
      <t>O2</t>
    </r>
    <r>
      <rPr>
        <sz val="11"/>
        <rFont val="ＭＳ Ｐゴシック"/>
        <family val="3"/>
      </rPr>
      <t>/GJ</t>
    </r>
  </si>
  <si>
    <t>ナフサ</t>
  </si>
  <si>
    <t>GJ/kl</t>
  </si>
  <si>
    <t>tC/GJ</t>
  </si>
  <si>
    <t>l</t>
  </si>
  <si>
    <t>GJ/kl</t>
  </si>
  <si>
    <t>tC/GJ</t>
  </si>
  <si>
    <t>l</t>
  </si>
  <si>
    <t>GJ/t</t>
  </si>
  <si>
    <r>
      <t>k</t>
    </r>
    <r>
      <rPr>
        <sz val="11"/>
        <rFont val="ＭＳ Ｐゴシック"/>
        <family val="3"/>
      </rPr>
      <t>g</t>
    </r>
  </si>
  <si>
    <r>
      <t>k</t>
    </r>
    <r>
      <rPr>
        <sz val="11"/>
        <rFont val="ＭＳ Ｐゴシック"/>
        <family val="3"/>
      </rPr>
      <t>g</t>
    </r>
  </si>
  <si>
    <t>　</t>
  </si>
  <si>
    <t>m3</t>
  </si>
  <si>
    <r>
      <t>tC</t>
    </r>
    <r>
      <rPr>
        <sz val="11"/>
        <rFont val="ＭＳ Ｐゴシック"/>
        <family val="3"/>
      </rPr>
      <t>O2</t>
    </r>
    <r>
      <rPr>
        <sz val="11"/>
        <rFont val="ＭＳ Ｐゴシック"/>
        <family val="3"/>
      </rPr>
      <t>/GJ</t>
    </r>
  </si>
  <si>
    <t>GJ/t</t>
  </si>
  <si>
    <r>
      <t>kg</t>
    </r>
    <r>
      <rPr>
        <sz val="11"/>
        <rFont val="ＭＳ Ｐゴシック"/>
        <family val="3"/>
      </rPr>
      <t>CO2/</t>
    </r>
    <r>
      <rPr>
        <sz val="11"/>
        <rFont val="ＭＳ Ｐゴシック"/>
        <family val="3"/>
      </rPr>
      <t>kg</t>
    </r>
  </si>
  <si>
    <r>
      <t>k</t>
    </r>
    <r>
      <rPr>
        <sz val="11"/>
        <rFont val="ＭＳ Ｐゴシック"/>
        <family val="3"/>
      </rPr>
      <t>g</t>
    </r>
    <r>
      <rPr>
        <sz val="11"/>
        <rFont val="ＭＳ Ｐゴシック"/>
        <family val="3"/>
      </rPr>
      <t>CO2/m3</t>
    </r>
  </si>
  <si>
    <t>コールタール</t>
  </si>
  <si>
    <r>
      <t>M</t>
    </r>
    <r>
      <rPr>
        <sz val="11"/>
        <rFont val="ＭＳ Ｐゴシック"/>
        <family val="3"/>
      </rPr>
      <t>J</t>
    </r>
  </si>
  <si>
    <r>
      <t>kg</t>
    </r>
    <r>
      <rPr>
        <sz val="11"/>
        <rFont val="ＭＳ Ｐゴシック"/>
        <family val="3"/>
      </rPr>
      <t>CO2/</t>
    </r>
    <r>
      <rPr>
        <sz val="11"/>
        <rFont val="ＭＳ Ｐゴシック"/>
        <family val="3"/>
      </rPr>
      <t>M</t>
    </r>
    <r>
      <rPr>
        <sz val="11"/>
        <rFont val="ＭＳ Ｐゴシック"/>
        <family val="3"/>
      </rPr>
      <t>J</t>
    </r>
  </si>
  <si>
    <t>GJ/GJ</t>
  </si>
  <si>
    <t>省エネ法施行規則別表第2</t>
  </si>
  <si>
    <r>
      <t>tCO</t>
    </r>
    <r>
      <rPr>
        <vertAlign val="subscript"/>
        <sz val="11"/>
        <rFont val="ＭＳ Ｐゴシック"/>
        <family val="3"/>
      </rPr>
      <t>2</t>
    </r>
    <r>
      <rPr>
        <sz val="11"/>
        <rFont val="ＭＳ Ｐゴシック"/>
        <family val="3"/>
      </rPr>
      <t>/GJ</t>
    </r>
  </si>
  <si>
    <t>kWh</t>
  </si>
  <si>
    <r>
      <t>k</t>
    </r>
    <r>
      <rPr>
        <sz val="11"/>
        <rFont val="ＭＳ Ｐゴシック"/>
        <family val="3"/>
      </rPr>
      <t>g</t>
    </r>
    <r>
      <rPr>
        <sz val="11"/>
        <rFont val="ＭＳ Ｐゴシック"/>
        <family val="3"/>
      </rPr>
      <t>CO2/kWh</t>
    </r>
  </si>
  <si>
    <r>
      <t>kgCO</t>
    </r>
    <r>
      <rPr>
        <vertAlign val="subscript"/>
        <sz val="11"/>
        <rFont val="ＭＳ Ｐゴシック"/>
        <family val="3"/>
      </rPr>
      <t>2</t>
    </r>
    <r>
      <rPr>
        <sz val="11"/>
        <rFont val="ＭＳ Ｐゴシック"/>
        <family val="3"/>
      </rPr>
      <t>/kWh</t>
    </r>
  </si>
  <si>
    <t>電気事業者の平成26年度実排出係数（電気事業連合会）</t>
  </si>
  <si>
    <t>省エネ法施行規則別表第3</t>
  </si>
  <si>
    <t>関西電力の平成26年度実排出係数</t>
  </si>
  <si>
    <t>省エネ法施行規則第4条第3項第2号</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</si>
</sst>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quot;年&quot;"/>
    <numFmt numFmtId="181" formatCode="0.0000"/>
    <numFmt numFmtId="182" formatCode="0.00_);[Red]\(0.00\)"/>
    <numFmt numFmtId="183" formatCode="0.0_);[Red]\(0.0\)"/>
    <numFmt numFmtId="184" formatCode="#,##0.0;&quot;▲ &quot;#,##0.0"/>
    <numFmt numFmtId="185" formatCode="#,##0.00;&quot;▲ &quot;#,##0.00"/>
    <numFmt numFmtId="186" formatCode="#,##0;&quot;▲ &quot;#,##0"/>
    <numFmt numFmtId="187" formatCode="#,##0.0000;&quot;▲ &quot;#,##0.0000"/>
    <numFmt numFmtId="188" formatCode="#,##0.000;&quot;▲ &quot;#,##0.000"/>
    <numFmt numFmtId="189" formatCode="0.000"/>
    <numFmt numFmtId="190" formatCode="0&quot;段&quot;&quot;階&quot;"/>
    <numFmt numFmtId="191" formatCode="#&quot;段&quot;&quot;階&quot;"/>
    <numFmt numFmtId="192" formatCode="@&quot;段&quot;&quot;階&quot;"/>
    <numFmt numFmtId="193" formatCode="0.00_ "/>
    <numFmt numFmtId="194" formatCode="0.0_ "/>
    <numFmt numFmtId="195" formatCode="#,##0.0_ "/>
    <numFmt numFmtId="196" formatCode="#,##0_ "/>
    <numFmt numFmtId="197" formatCode="#,##0_);[Red]\(#,##0\)"/>
    <numFmt numFmtId="198" formatCode="&quot;(&quot;General&quot;年)&quot;"/>
    <numFmt numFmtId="199" formatCode="0.000_ "/>
    <numFmt numFmtId="200" formatCode="#,##0.00_ "/>
    <numFmt numFmtId="201" formatCode="#,##0.000_ "/>
    <numFmt numFmtId="202" formatCode="#,##0.00000_ "/>
  </numFmts>
  <fonts count="39">
    <font>
      <sz val="11"/>
      <name val="ＭＳ Ｐゴシック"/>
      <family val="3"/>
    </font>
    <font>
      <sz val="6"/>
      <name val="ＭＳ Ｐゴシック"/>
      <family val="3"/>
    </font>
    <font>
      <b/>
      <sz val="11"/>
      <name val="ＭＳ Ｐゴシック"/>
      <family val="3"/>
    </font>
    <font>
      <b/>
      <sz val="14"/>
      <name val="ＭＳ Ｐゴシック"/>
      <family val="3"/>
    </font>
    <font>
      <sz val="9"/>
      <name val="MS UI Gothic"/>
      <family val="3"/>
    </font>
    <font>
      <sz val="9"/>
      <name val="ＭＳ Ｐゴシック"/>
      <family val="3"/>
    </font>
    <font>
      <sz val="9"/>
      <color indexed="8"/>
      <name val="MS UI Gothic"/>
      <family val="3"/>
    </font>
    <font>
      <sz val="9"/>
      <color indexed="9"/>
      <name val="MS UI Gothic"/>
      <family val="3"/>
    </font>
    <font>
      <sz val="11"/>
      <color indexed="10"/>
      <name val="ＭＳ Ｐゴシック"/>
      <family val="3"/>
    </font>
    <font>
      <b/>
      <sz val="18"/>
      <color indexed="56"/>
      <name val="ＭＳ Ｐゴシック"/>
      <family val="3"/>
    </font>
    <font>
      <b/>
      <sz val="9"/>
      <color indexed="9"/>
      <name val="MS UI Gothic"/>
      <family val="3"/>
    </font>
    <font>
      <sz val="9"/>
      <color indexed="60"/>
      <name val="MS UI Gothic"/>
      <family val="3"/>
    </font>
    <font>
      <u val="single"/>
      <sz val="11"/>
      <color indexed="12"/>
      <name val="ＭＳ Ｐゴシック"/>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sz val="11"/>
      <color indexed="8"/>
      <name val="ＭＳ Ｐゴシック"/>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u val="single"/>
      <sz val="11"/>
      <color indexed="36"/>
      <name val="ＭＳ Ｐゴシック"/>
      <family val="3"/>
    </font>
    <font>
      <sz val="9"/>
      <color indexed="17"/>
      <name val="MS UI Gothic"/>
      <family val="3"/>
    </font>
    <font>
      <vertAlign val="subscript"/>
      <sz val="11"/>
      <name val="ＭＳ Ｐゴシック"/>
      <family val="3"/>
    </font>
    <font>
      <b/>
      <sz val="8"/>
      <name val="ＭＳ Ｐゴシック"/>
      <family val="3"/>
    </font>
    <font>
      <vertAlign val="superscript"/>
      <sz val="11"/>
      <name val="ＭＳ Ｐゴシック"/>
      <family val="3"/>
    </font>
    <font>
      <sz val="10"/>
      <name val="ＭＳ Ｐゴシック"/>
      <family val="3"/>
    </font>
    <font>
      <sz val="11"/>
      <color indexed="12"/>
      <name val="ＭＳ Ｐゴシック"/>
      <family val="3"/>
    </font>
    <font>
      <sz val="10"/>
      <color indexed="8"/>
      <name val="ＭＳ Ｐゴシック"/>
      <family val="3"/>
    </font>
    <font>
      <b/>
      <sz val="12"/>
      <name val="ＭＳ Ｐゴシック"/>
      <family val="3"/>
    </font>
    <font>
      <sz val="11"/>
      <name val="ＭＳ 明朝"/>
      <family val="1"/>
    </font>
    <font>
      <sz val="11"/>
      <color indexed="41"/>
      <name val="ＭＳ Ｐゴシック"/>
      <family val="3"/>
    </font>
    <font>
      <b/>
      <sz val="12"/>
      <color indexed="8"/>
      <name val="ＭＳ Ｐゴシック"/>
      <family val="3"/>
    </font>
    <font>
      <sz val="12"/>
      <color indexed="9"/>
      <name val="ＭＳ Ｐゴシック"/>
      <family val="3"/>
    </font>
    <font>
      <vertAlign val="subscript"/>
      <sz val="12"/>
      <color indexed="9"/>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darkTrellis">
        <fgColor indexed="9"/>
        <bgColor indexed="31"/>
      </patternFill>
    </fill>
    <fill>
      <patternFill patternType="solid">
        <fgColor indexed="9"/>
        <bgColor indexed="64"/>
      </patternFill>
    </fill>
    <fill>
      <patternFill patternType="solid">
        <fgColor indexed="8"/>
        <bgColor indexed="64"/>
      </patternFill>
    </fill>
  </fills>
  <borders count="183">
    <border>
      <left/>
      <right/>
      <top/>
      <bottom/>
      <diagonal/>
    </border>
    <border diagonalUp="1">
      <left style="thin"/>
      <right/>
      <top style="thin"/>
      <bottom style="thin"/>
      <diagonal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style="thin"/>
    </border>
    <border>
      <left style="thin"/>
      <right style="thin"/>
      <top style="double"/>
      <bottom style="thin"/>
    </border>
    <border>
      <left style="thin"/>
      <right style="medium"/>
      <top style="double"/>
      <bottom style="thin"/>
    </border>
    <border>
      <left style="thin"/>
      <right style="medium"/>
      <top>
        <color indexed="63"/>
      </top>
      <bottom style="thin"/>
    </border>
    <border>
      <left style="thin"/>
      <right style="medium"/>
      <top style="thin"/>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style="thin"/>
      <top style="hair"/>
      <bottom style="hair"/>
    </border>
    <border>
      <left style="thin"/>
      <right style="medium"/>
      <top style="hair"/>
      <bottom style="hair"/>
    </border>
    <border>
      <left style="medium"/>
      <right style="medium"/>
      <top style="thin"/>
      <bottom style="hair"/>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style="thin"/>
      <right style="hair"/>
      <top style="thin"/>
      <bottom style="thin"/>
    </border>
    <border>
      <left style="hair"/>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style="thin"/>
      <top style="hair"/>
      <bottom style="hair"/>
    </border>
    <border>
      <left style="hair"/>
      <right style="thin"/>
      <top style="hair"/>
      <bottom style="thin"/>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style="hair"/>
      <top style="double"/>
      <bottom style="hair"/>
    </border>
    <border>
      <left style="hair"/>
      <right style="hair"/>
      <top>
        <color indexed="63"/>
      </top>
      <bottom style="double"/>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medium"/>
      <top style="double"/>
      <bottom style="thin"/>
    </border>
    <border>
      <left style="medium"/>
      <right style="medium"/>
      <top style="thin"/>
      <bottom style="thin"/>
    </border>
    <border>
      <left style="medium"/>
      <right style="medium"/>
      <top style="hair"/>
      <bottom style="thin"/>
    </border>
    <border>
      <left style="medium"/>
      <right style="medium"/>
      <top style="hair"/>
      <bottom style="hair"/>
    </border>
    <border>
      <left>
        <color indexed="63"/>
      </left>
      <right style="medium"/>
      <top>
        <color indexed="63"/>
      </top>
      <bottom style="medium"/>
    </border>
    <border>
      <left style="thin"/>
      <right style="thin"/>
      <top style="double"/>
      <bottom style="double"/>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style="thin"/>
      <bottom style="medium"/>
    </border>
    <border>
      <left style="medium"/>
      <right style="thin"/>
      <top style="thin"/>
      <bottom style="medium"/>
    </border>
    <border>
      <left style="hair"/>
      <right style="hair"/>
      <top>
        <color indexed="63"/>
      </top>
      <bottom style="thin"/>
    </border>
    <border>
      <left>
        <color indexed="63"/>
      </left>
      <right>
        <color indexed="63"/>
      </right>
      <top>
        <color indexed="63"/>
      </top>
      <bottom style="thin"/>
    </border>
    <border>
      <left style="thin"/>
      <right>
        <color indexed="63"/>
      </right>
      <top style="medium"/>
      <bottom style="hair"/>
    </border>
    <border>
      <left style="thin"/>
      <right>
        <color indexed="63"/>
      </right>
      <top style="hair"/>
      <bottom style="thin"/>
    </border>
    <border>
      <left style="thin"/>
      <right>
        <color indexed="63"/>
      </right>
      <top style="thin"/>
      <bottom style="medium"/>
    </border>
    <border>
      <left style="hair"/>
      <right style="thin"/>
      <top style="thin"/>
      <bottom style="hair"/>
    </border>
    <border>
      <left style="hair"/>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hair"/>
      <right style="thin"/>
      <top style="hair"/>
      <bottom>
        <color indexed="63"/>
      </bottom>
    </border>
    <border>
      <left style="thin"/>
      <right>
        <color indexed="63"/>
      </right>
      <top>
        <color indexed="63"/>
      </top>
      <bottom style="hair"/>
    </border>
    <border>
      <left>
        <color indexed="63"/>
      </left>
      <right style="hair"/>
      <top style="hair"/>
      <bottom>
        <color indexed="63"/>
      </bottom>
    </border>
    <border>
      <left style="hair"/>
      <right>
        <color indexed="63"/>
      </right>
      <top style="hair"/>
      <bottom>
        <color indexed="63"/>
      </bottom>
    </border>
    <border>
      <left style="hair"/>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double"/>
      <bottom style="hair"/>
    </border>
    <border>
      <left style="double"/>
      <right>
        <color indexed="63"/>
      </right>
      <top style="hair"/>
      <bottom style="hair"/>
    </border>
    <border>
      <left style="double"/>
      <right>
        <color indexed="63"/>
      </right>
      <top style="hair"/>
      <bottom>
        <color indexed="63"/>
      </bottom>
    </border>
    <border>
      <left style="double"/>
      <right>
        <color indexed="63"/>
      </right>
      <top style="thin"/>
      <bottom style="hair"/>
    </border>
    <border>
      <left style="double"/>
      <right>
        <color indexed="63"/>
      </right>
      <top style="hair"/>
      <bottom style="thin"/>
    </border>
    <border>
      <left style="double"/>
      <right>
        <color indexed="63"/>
      </right>
      <top>
        <color indexed="63"/>
      </top>
      <bottom style="double"/>
    </border>
    <border>
      <left style="double"/>
      <right>
        <color indexed="63"/>
      </right>
      <top>
        <color indexed="63"/>
      </top>
      <bottom>
        <color indexed="63"/>
      </bottom>
    </border>
    <border>
      <left style="double"/>
      <right>
        <color indexed="63"/>
      </right>
      <top style="double"/>
      <bottom style="double"/>
    </border>
    <border>
      <left style="hair"/>
      <right style="hair"/>
      <top style="double"/>
      <bottom style="double"/>
    </border>
    <border>
      <left style="thin"/>
      <right style="thin"/>
      <top>
        <color indexed="63"/>
      </top>
      <bottom>
        <color indexed="63"/>
      </bottom>
    </border>
    <border>
      <left>
        <color indexed="63"/>
      </left>
      <right>
        <color indexed="63"/>
      </right>
      <top style="double"/>
      <bottom style="hair"/>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color indexed="63"/>
      </top>
      <bottom style="double"/>
    </border>
    <border>
      <left>
        <color indexed="63"/>
      </left>
      <right>
        <color indexed="63"/>
      </right>
      <top style="double"/>
      <bottom style="double"/>
    </border>
    <border>
      <left style="thin"/>
      <right style="thin"/>
      <top style="double"/>
      <bottom style="hair"/>
    </border>
    <border>
      <left style="thin"/>
      <right style="thin"/>
      <top style="hair"/>
      <bottom>
        <color indexed="63"/>
      </bottom>
    </border>
    <border diagonalUp="1">
      <left style="thin"/>
      <right style="thin"/>
      <top style="thin"/>
      <bottom style="hair"/>
      <diagonal style="hair"/>
    </border>
    <border>
      <left style="thin"/>
      <right style="double"/>
      <top style="double"/>
      <bottom style="double"/>
    </border>
    <border diagonalUp="1">
      <left style="double"/>
      <right>
        <color indexed="63"/>
      </right>
      <top style="thin"/>
      <bottom style="hair"/>
      <diagonal style="hair"/>
    </border>
    <border diagonalUp="1">
      <left style="hair"/>
      <right style="hair"/>
      <top style="thin"/>
      <bottom style="hair"/>
      <diagonal style="hair"/>
    </border>
    <border diagonalUp="1">
      <left>
        <color indexed="63"/>
      </left>
      <right>
        <color indexed="63"/>
      </right>
      <top style="thin"/>
      <bottom style="hair"/>
      <diagonal style="hair"/>
    </border>
    <border>
      <left>
        <color indexed="63"/>
      </left>
      <right>
        <color indexed="63"/>
      </right>
      <top style="medium"/>
      <bottom>
        <color indexed="63"/>
      </bottom>
    </border>
    <border>
      <left style="thin"/>
      <right style="thin"/>
      <top style="medium"/>
      <bottom style="hair"/>
    </border>
    <border>
      <left style="thin"/>
      <right style="medium"/>
      <top style="medium"/>
      <bottom style="hair"/>
    </border>
    <border>
      <left>
        <color indexed="63"/>
      </left>
      <right>
        <color indexed="63"/>
      </right>
      <top>
        <color indexed="63"/>
      </top>
      <bottom style="medium"/>
    </border>
    <border>
      <left>
        <color indexed="63"/>
      </left>
      <right>
        <color indexed="63"/>
      </right>
      <top style="thin"/>
      <bottom>
        <color indexed="63"/>
      </bottom>
    </border>
    <border>
      <left style="medium"/>
      <right style="thin"/>
      <top style="double"/>
      <bottom style="thin"/>
    </border>
    <border>
      <left style="medium"/>
      <right style="thin"/>
      <top style="thin"/>
      <bottom style="thin"/>
    </border>
    <border>
      <left style="medium"/>
      <right style="thin"/>
      <top>
        <color indexed="63"/>
      </top>
      <bottom style="thin"/>
    </border>
    <border>
      <left style="medium"/>
      <right style="thin"/>
      <top style="thin"/>
      <bottom style="hair"/>
    </border>
    <border>
      <left style="medium"/>
      <right style="thin"/>
      <top style="hair"/>
      <bottom style="thin"/>
    </border>
    <border>
      <left style="medium"/>
      <right style="thin"/>
      <top style="hair"/>
      <bottom style="hair"/>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color indexed="63"/>
      </top>
      <bottom style="thin"/>
    </border>
    <border>
      <left>
        <color indexed="63"/>
      </left>
      <right style="thin"/>
      <top>
        <color indexed="63"/>
      </top>
      <bottom style="hair"/>
    </border>
    <border>
      <left style="medium"/>
      <right>
        <color indexed="63"/>
      </right>
      <top style="medium"/>
      <bottom style="medium"/>
    </border>
    <border>
      <left>
        <color indexed="63"/>
      </left>
      <right style="thin"/>
      <top style="medium"/>
      <bottom style="mediu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style="thin"/>
    </border>
    <border>
      <left style="double"/>
      <right style="hair"/>
      <top style="double"/>
      <bottom style="double"/>
    </border>
    <border>
      <left style="hair"/>
      <right>
        <color indexed="63"/>
      </right>
      <top style="double"/>
      <bottom style="double"/>
    </border>
    <border>
      <left>
        <color indexed="63"/>
      </left>
      <right style="double"/>
      <top>
        <color indexed="63"/>
      </top>
      <bottom style="double"/>
    </border>
    <border>
      <left>
        <color indexed="63"/>
      </left>
      <right style="double"/>
      <top style="hair"/>
      <bottom style="hair"/>
    </border>
    <border>
      <left>
        <color indexed="63"/>
      </left>
      <right style="double"/>
      <top style="hair"/>
      <bottom style="thin"/>
    </border>
    <border>
      <left style="thin"/>
      <right>
        <color indexed="63"/>
      </right>
      <top style="thin"/>
      <bottom style="hair"/>
    </border>
    <border>
      <left>
        <color indexed="63"/>
      </left>
      <right style="double"/>
      <top style="thin"/>
      <bottom style="hair"/>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double"/>
      <top>
        <color indexed="63"/>
      </top>
      <bottom>
        <color indexed="63"/>
      </bottom>
    </border>
    <border>
      <left>
        <color indexed="63"/>
      </left>
      <right style="thin"/>
      <top style="thin"/>
      <bottom style="hair"/>
    </border>
    <border>
      <left style="double"/>
      <right style="hair"/>
      <top>
        <color indexed="63"/>
      </top>
      <bottom>
        <color indexed="63"/>
      </bottom>
    </border>
    <border>
      <left style="hair"/>
      <right>
        <color indexed="63"/>
      </right>
      <top>
        <color indexed="63"/>
      </top>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double"/>
      <top style="thin"/>
      <bottom>
        <color indexed="63"/>
      </bottom>
    </border>
    <border>
      <left style="thin"/>
      <right style="hair"/>
      <top>
        <color indexed="63"/>
      </top>
      <bottom>
        <color indexed="63"/>
      </bottom>
    </border>
    <border>
      <left style="thin"/>
      <right style="hair"/>
      <top>
        <color indexed="63"/>
      </top>
      <bottom style="thin"/>
    </border>
    <border>
      <left style="thin"/>
      <right style="medium"/>
      <top style="thin"/>
      <bottom>
        <color indexed="63"/>
      </bottom>
    </border>
    <border>
      <left style="thin"/>
      <right style="medium"/>
      <top>
        <color indexed="63"/>
      </top>
      <bottom style="double"/>
    </border>
    <border>
      <left style="medium"/>
      <right style="medium"/>
      <top style="thin"/>
      <bottom>
        <color indexed="63"/>
      </bottom>
    </border>
    <border>
      <left style="medium"/>
      <right style="medium"/>
      <top>
        <color indexed="63"/>
      </top>
      <bottom style="double"/>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color indexed="63"/>
      </right>
      <top style="medium"/>
      <bottom>
        <color indexed="63"/>
      </bottom>
    </border>
    <border>
      <left>
        <color indexed="63"/>
      </left>
      <right style="medium"/>
      <top style="medium"/>
      <bottom>
        <color indexed="63"/>
      </bottom>
    </border>
    <border>
      <left style="thin"/>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uble"/>
      <bottom>
        <color indexed="63"/>
      </bottom>
    </border>
    <border>
      <left style="medium"/>
      <right>
        <color indexed="63"/>
      </right>
      <top>
        <color indexed="63"/>
      </top>
      <bottom style="medium"/>
    </border>
    <border>
      <left style="medium"/>
      <right style="thin"/>
      <top style="thin"/>
      <bottom>
        <color indexed="63"/>
      </bottom>
    </border>
    <border>
      <left style="medium"/>
      <right style="thin"/>
      <top>
        <color indexed="63"/>
      </top>
      <bottom style="double"/>
    </border>
    <border>
      <left>
        <color indexed="63"/>
      </left>
      <right style="thin"/>
      <top style="thin"/>
      <bottom style="medium"/>
    </border>
    <border>
      <left style="thin"/>
      <right>
        <color indexed="63"/>
      </right>
      <top style="medium"/>
      <bottom style="medium"/>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1">
      <alignment horizontal="center" vertical="center"/>
      <protection/>
    </xf>
    <xf numFmtId="0" fontId="9" fillId="0" borderId="0" applyNumberFormat="0" applyFill="0" applyBorder="0" applyAlignment="0" applyProtection="0"/>
    <xf numFmtId="0" fontId="10" fillId="20" borderId="2"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22" borderId="3" applyNumberFormat="0" applyFont="0" applyAlignment="0" applyProtection="0"/>
    <xf numFmtId="0" fontId="13" fillId="0" borderId="4" applyNumberFormat="0" applyFill="0" applyAlignment="0" applyProtection="0"/>
    <xf numFmtId="0" fontId="14" fillId="3" borderId="0" applyNumberFormat="0" applyBorder="0" applyAlignment="0" applyProtection="0"/>
    <xf numFmtId="0" fontId="15" fillId="23" borderId="5"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7" fillId="0" borderId="0" applyFon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23" borderId="10"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5" applyNumberFormat="0" applyAlignment="0" applyProtection="0"/>
    <xf numFmtId="0" fontId="0" fillId="0" borderId="0">
      <alignment vertical="center"/>
      <protection/>
    </xf>
    <xf numFmtId="0" fontId="25" fillId="0" borderId="0" applyNumberFormat="0" applyFill="0" applyBorder="0" applyAlignment="0" applyProtection="0"/>
    <xf numFmtId="0" fontId="26" fillId="4" borderId="0" applyNumberFormat="0" applyBorder="0" applyAlignment="0" applyProtection="0"/>
  </cellStyleXfs>
  <cellXfs count="569">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2" fillId="0" borderId="0" xfId="0" applyFont="1" applyBorder="1" applyAlignment="1">
      <alignment vertical="center"/>
    </xf>
    <xf numFmtId="0" fontId="2" fillId="0" borderId="0" xfId="0" applyFont="1" applyAlignment="1">
      <alignment vertical="center"/>
    </xf>
    <xf numFmtId="0" fontId="0" fillId="0" borderId="11" xfId="0" applyBorder="1" applyAlignment="1">
      <alignment horizontal="center" vertical="center" wrapText="1"/>
    </xf>
    <xf numFmtId="0" fontId="5" fillId="24" borderId="12" xfId="0" applyFont="1" applyFill="1" applyBorder="1" applyAlignment="1">
      <alignment vertical="center" wrapText="1"/>
    </xf>
    <xf numFmtId="0" fontId="0" fillId="0" borderId="0" xfId="0" applyFont="1" applyAlignment="1">
      <alignment vertical="center"/>
    </xf>
    <xf numFmtId="0" fontId="0" fillId="23" borderId="0" xfId="0" applyFill="1" applyAlignment="1">
      <alignment vertical="center" wrapText="1"/>
    </xf>
    <xf numFmtId="0" fontId="0" fillId="23" borderId="0" xfId="0" applyFill="1" applyAlignment="1">
      <alignment vertical="center"/>
    </xf>
    <xf numFmtId="0" fontId="0" fillId="23" borderId="0" xfId="0" applyFill="1" applyAlignment="1">
      <alignment vertical="center"/>
    </xf>
    <xf numFmtId="0" fontId="0" fillId="23" borderId="0" xfId="0" applyFill="1" applyBorder="1" applyAlignment="1">
      <alignment vertical="center" wrapText="1"/>
    </xf>
    <xf numFmtId="0" fontId="0" fillId="23" borderId="0" xfId="0" applyFill="1" applyBorder="1" applyAlignment="1">
      <alignment vertical="center"/>
    </xf>
    <xf numFmtId="0" fontId="0" fillId="23" borderId="0" xfId="0" applyFont="1" applyFill="1" applyBorder="1" applyAlignment="1">
      <alignment horizontal="justify" vertical="center" wrapText="1"/>
    </xf>
    <xf numFmtId="0" fontId="0" fillId="25" borderId="11" xfId="0" applyFill="1" applyBorder="1" applyAlignment="1">
      <alignment vertical="center" wrapText="1"/>
    </xf>
    <xf numFmtId="0" fontId="2" fillId="23" borderId="0" xfId="0" applyFont="1" applyFill="1" applyAlignment="1">
      <alignment horizontal="center" vertical="center" wrapText="1"/>
    </xf>
    <xf numFmtId="0" fontId="0" fillId="21" borderId="11" xfId="0" applyFill="1" applyBorder="1" applyAlignment="1">
      <alignment vertical="center" wrapText="1"/>
    </xf>
    <xf numFmtId="0" fontId="0" fillId="0" borderId="0" xfId="63">
      <alignment vertical="center"/>
      <protection/>
    </xf>
    <xf numFmtId="0" fontId="0" fillId="0" borderId="0" xfId="63" applyFill="1">
      <alignment vertical="center"/>
      <protection/>
    </xf>
    <xf numFmtId="0" fontId="0" fillId="0" borderId="0" xfId="63" applyFont="1" applyFill="1">
      <alignment vertical="center"/>
      <protection/>
    </xf>
    <xf numFmtId="0" fontId="0" fillId="0" borderId="0" xfId="63" applyFont="1">
      <alignment vertical="center"/>
      <protection/>
    </xf>
    <xf numFmtId="184" fontId="0" fillId="0" borderId="13" xfId="50" applyNumberFormat="1" applyFont="1" applyFill="1" applyBorder="1" applyAlignment="1" applyProtection="1">
      <alignment vertical="center"/>
      <protection locked="0"/>
    </xf>
    <xf numFmtId="0" fontId="0" fillId="0" borderId="14" xfId="63" applyFill="1" applyBorder="1">
      <alignment vertical="center"/>
      <protection/>
    </xf>
    <xf numFmtId="0" fontId="0" fillId="0" borderId="15" xfId="63" applyFill="1" applyBorder="1">
      <alignment vertical="center"/>
      <protection/>
    </xf>
    <xf numFmtId="184" fontId="0" fillId="0" borderId="11" xfId="50" applyNumberFormat="1" applyFont="1" applyFill="1" applyBorder="1" applyAlignment="1" applyProtection="1">
      <alignment vertical="center"/>
      <protection locked="0"/>
    </xf>
    <xf numFmtId="0" fontId="0" fillId="0" borderId="16" xfId="63" applyFill="1" applyBorder="1">
      <alignment vertical="center"/>
      <protection/>
    </xf>
    <xf numFmtId="0" fontId="0" fillId="0" borderId="17" xfId="63" applyFont="1" applyFill="1" applyBorder="1" applyAlignment="1" applyProtection="1">
      <alignment vertical="center" shrinkToFit="1"/>
      <protection/>
    </xf>
    <xf numFmtId="184" fontId="0" fillId="0" borderId="17" xfId="50" applyNumberFormat="1" applyFont="1" applyFill="1" applyBorder="1" applyAlignment="1" applyProtection="1">
      <alignment vertical="center"/>
      <protection locked="0"/>
    </xf>
    <xf numFmtId="0" fontId="0" fillId="0" borderId="18" xfId="63" applyFill="1" applyBorder="1">
      <alignment vertical="center"/>
      <protection/>
    </xf>
    <xf numFmtId="0" fontId="0" fillId="0" borderId="19" xfId="63" applyFont="1" applyFill="1" applyBorder="1" applyAlignment="1" applyProtection="1">
      <alignment vertical="center" shrinkToFit="1"/>
      <protection/>
    </xf>
    <xf numFmtId="184" fontId="0" fillId="0" borderId="19" xfId="50" applyNumberFormat="1" applyFont="1" applyFill="1" applyBorder="1" applyAlignment="1" applyProtection="1">
      <alignment vertical="center"/>
      <protection locked="0"/>
    </xf>
    <xf numFmtId="0" fontId="0" fillId="0" borderId="20" xfId="63" applyFill="1" applyBorder="1">
      <alignment vertical="center"/>
      <protection/>
    </xf>
    <xf numFmtId="0" fontId="0" fillId="0" borderId="21" xfId="63" applyFont="1" applyFill="1" applyBorder="1" applyAlignment="1" applyProtection="1">
      <alignment vertical="center" shrinkToFit="1"/>
      <protection/>
    </xf>
    <xf numFmtId="184" fontId="0" fillId="0" borderId="21" xfId="50" applyNumberFormat="1" applyFont="1" applyFill="1" applyBorder="1" applyAlignment="1" applyProtection="1">
      <alignment vertical="center"/>
      <protection locked="0"/>
    </xf>
    <xf numFmtId="0" fontId="0" fillId="0" borderId="22" xfId="63" applyFill="1" applyBorder="1">
      <alignment vertical="center"/>
      <protection/>
    </xf>
    <xf numFmtId="185" fontId="0" fillId="0" borderId="11" xfId="50" applyNumberFormat="1" applyFont="1" applyFill="1" applyBorder="1" applyAlignment="1" applyProtection="1">
      <alignment vertical="center"/>
      <protection locked="0"/>
    </xf>
    <xf numFmtId="0" fontId="0" fillId="0" borderId="18" xfId="63" applyFont="1" applyFill="1" applyBorder="1">
      <alignment vertical="center"/>
      <protection/>
    </xf>
    <xf numFmtId="0" fontId="5" fillId="0" borderId="23" xfId="63" applyFont="1" applyFill="1" applyBorder="1" applyAlignment="1">
      <alignment vertical="center" wrapText="1"/>
      <protection/>
    </xf>
    <xf numFmtId="0" fontId="0" fillId="0" borderId="21" xfId="63" applyFont="1" applyFill="1" applyBorder="1" applyAlignment="1" applyProtection="1">
      <alignment vertical="center" shrinkToFit="1"/>
      <protection locked="0"/>
    </xf>
    <xf numFmtId="0" fontId="0" fillId="0" borderId="21" xfId="63" applyFont="1" applyFill="1" applyBorder="1" applyProtection="1">
      <alignment vertical="center"/>
      <protection locked="0"/>
    </xf>
    <xf numFmtId="0" fontId="0" fillId="0" borderId="22" xfId="63" applyFont="1" applyFill="1" applyBorder="1">
      <alignment vertical="center"/>
      <protection/>
    </xf>
    <xf numFmtId="0" fontId="0" fillId="0" borderId="19" xfId="63" applyFont="1" applyFill="1" applyBorder="1" applyAlignment="1" applyProtection="1">
      <alignment vertical="center" shrinkToFit="1"/>
      <protection locked="0"/>
    </xf>
    <xf numFmtId="0" fontId="0" fillId="0" borderId="19" xfId="63" applyFont="1" applyFill="1" applyBorder="1" applyProtection="1">
      <alignment vertical="center"/>
      <protection locked="0"/>
    </xf>
    <xf numFmtId="0" fontId="0" fillId="0" borderId="20" xfId="63" applyFont="1" applyFill="1" applyBorder="1">
      <alignment vertical="center"/>
      <protection/>
    </xf>
    <xf numFmtId="0" fontId="0" fillId="0" borderId="16" xfId="63" applyFont="1" applyFill="1" applyBorder="1">
      <alignment vertical="center"/>
      <protection/>
    </xf>
    <xf numFmtId="185" fontId="0" fillId="0" borderId="24" xfId="50" applyNumberFormat="1" applyFont="1" applyFill="1" applyBorder="1" applyAlignment="1" applyProtection="1">
      <alignment vertical="center"/>
      <protection locked="0"/>
    </xf>
    <xf numFmtId="0" fontId="0" fillId="0" borderId="25" xfId="63" applyFont="1" applyFill="1" applyBorder="1">
      <alignment vertical="center"/>
      <protection/>
    </xf>
    <xf numFmtId="0" fontId="2" fillId="0" borderId="0" xfId="63" applyFont="1" applyFill="1" applyBorder="1" applyAlignment="1" applyProtection="1">
      <alignment horizontal="center" vertical="center" textRotation="255" shrinkToFit="1"/>
      <protection/>
    </xf>
    <xf numFmtId="0" fontId="2" fillId="0" borderId="0" xfId="63" applyFont="1" applyFill="1" applyBorder="1" applyAlignment="1" applyProtection="1">
      <alignment horizontal="center" vertical="center"/>
      <protection/>
    </xf>
    <xf numFmtId="0" fontId="0" fillId="0" borderId="0" xfId="63" applyFont="1" applyFill="1" applyProtection="1">
      <alignment vertical="center"/>
      <protection locked="0"/>
    </xf>
    <xf numFmtId="0" fontId="0" fillId="0" borderId="26" xfId="63" applyFont="1" applyFill="1" applyBorder="1">
      <alignment vertical="center"/>
      <protection/>
    </xf>
    <xf numFmtId="186" fontId="0" fillId="0" borderId="0" xfId="63" applyNumberFormat="1" applyFill="1">
      <alignment vertical="center"/>
      <protection/>
    </xf>
    <xf numFmtId="0" fontId="0" fillId="0" borderId="11" xfId="63" applyFont="1" applyFill="1" applyBorder="1" applyAlignment="1" applyProtection="1">
      <alignment vertical="center" shrinkToFit="1"/>
      <protection/>
    </xf>
    <xf numFmtId="0" fontId="0" fillId="0" borderId="11" xfId="63" applyFont="1" applyFill="1" applyBorder="1" applyAlignment="1" applyProtection="1">
      <alignment vertical="center"/>
      <protection/>
    </xf>
    <xf numFmtId="0" fontId="0" fillId="0" borderId="11" xfId="63" applyFont="1" applyFill="1" applyBorder="1" applyAlignment="1" applyProtection="1">
      <alignment vertical="center" wrapText="1"/>
      <protection/>
    </xf>
    <xf numFmtId="0" fontId="0" fillId="0" borderId="0" xfId="63" applyFont="1" applyFill="1" applyAlignment="1">
      <alignment horizontal="left" vertical="center"/>
      <protection/>
    </xf>
    <xf numFmtId="0" fontId="17" fillId="26" borderId="27" xfId="0" applyFont="1" applyFill="1" applyBorder="1" applyAlignment="1">
      <alignment horizontal="center" vertical="center" wrapText="1"/>
    </xf>
    <xf numFmtId="0" fontId="17" fillId="26" borderId="28" xfId="0" applyFont="1" applyFill="1" applyBorder="1" applyAlignment="1">
      <alignment horizontal="center" vertical="center" wrapText="1"/>
    </xf>
    <xf numFmtId="0" fontId="0" fillId="21" borderId="11" xfId="0" applyFill="1" applyBorder="1" applyAlignment="1">
      <alignment horizontal="center" vertical="center" wrapText="1"/>
    </xf>
    <xf numFmtId="0" fontId="0" fillId="0" borderId="11" xfId="0" applyFont="1" applyBorder="1" applyAlignment="1">
      <alignment horizontal="center" vertical="center"/>
    </xf>
    <xf numFmtId="0" fontId="17" fillId="21" borderId="29" xfId="0" applyFont="1" applyFill="1" applyBorder="1" applyAlignment="1">
      <alignment horizontal="right" vertical="center" wrapText="1"/>
    </xf>
    <xf numFmtId="0" fontId="17" fillId="21" borderId="30" xfId="0" applyFont="1" applyFill="1" applyBorder="1" applyAlignment="1">
      <alignment horizontal="right" vertical="center" wrapText="1"/>
    </xf>
    <xf numFmtId="0" fontId="17" fillId="21" borderId="31" xfId="0" applyFont="1" applyFill="1" applyBorder="1" applyAlignment="1">
      <alignment horizontal="right" vertical="center" wrapText="1"/>
    </xf>
    <xf numFmtId="0" fontId="17" fillId="21" borderId="32" xfId="0" applyFont="1" applyFill="1" applyBorder="1" applyAlignment="1">
      <alignment horizontal="right" vertical="center" wrapText="1"/>
    </xf>
    <xf numFmtId="0" fontId="17" fillId="21" borderId="33" xfId="0" applyFont="1" applyFill="1" applyBorder="1" applyAlignment="1">
      <alignment horizontal="right" vertical="center" wrapText="1"/>
    </xf>
    <xf numFmtId="0" fontId="17" fillId="21" borderId="34" xfId="0" applyFont="1" applyFill="1" applyBorder="1" applyAlignment="1">
      <alignment horizontal="right"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195" fontId="0" fillId="0" borderId="0" xfId="0" applyNumberFormat="1" applyFont="1" applyAlignment="1">
      <alignment vertical="center"/>
    </xf>
    <xf numFmtId="0" fontId="0" fillId="0" borderId="11" xfId="0" applyBorder="1" applyAlignment="1">
      <alignment horizontal="left" vertical="center" wrapText="1"/>
    </xf>
    <xf numFmtId="38" fontId="17" fillId="0" borderId="29" xfId="50" applyFont="1" applyFill="1" applyBorder="1" applyAlignment="1">
      <alignment horizontal="right" vertical="center" wrapText="1"/>
    </xf>
    <xf numFmtId="38" fontId="17" fillId="0" borderId="30" xfId="50" applyFont="1" applyFill="1" applyBorder="1" applyAlignment="1">
      <alignment horizontal="right" vertical="center" wrapText="1"/>
    </xf>
    <xf numFmtId="38" fontId="17" fillId="0" borderId="31" xfId="50" applyFont="1" applyFill="1" applyBorder="1" applyAlignment="1">
      <alignment horizontal="right" vertical="center" wrapText="1"/>
    </xf>
    <xf numFmtId="0" fontId="0" fillId="0" borderId="0" xfId="0" applyFont="1" applyBorder="1" applyAlignment="1">
      <alignment vertical="center"/>
    </xf>
    <xf numFmtId="0" fontId="17" fillId="21" borderId="37" xfId="0" applyFont="1" applyFill="1" applyBorder="1" applyAlignment="1">
      <alignment horizontal="right" vertical="center" wrapText="1"/>
    </xf>
    <xf numFmtId="0" fontId="0" fillId="0" borderId="0" xfId="0" applyFont="1" applyBorder="1" applyAlignment="1">
      <alignment horizontal="center" vertical="center"/>
    </xf>
    <xf numFmtId="0" fontId="0" fillId="26" borderId="38" xfId="0" applyFill="1" applyBorder="1" applyAlignment="1">
      <alignment horizontal="center" vertical="center"/>
    </xf>
    <xf numFmtId="0" fontId="33" fillId="0" borderId="0" xfId="0" applyFont="1" applyAlignment="1">
      <alignment vertical="center"/>
    </xf>
    <xf numFmtId="38" fontId="17" fillId="0" borderId="39" xfId="50" applyFont="1" applyFill="1" applyBorder="1" applyAlignment="1">
      <alignment horizontal="right" vertical="center" wrapText="1"/>
    </xf>
    <xf numFmtId="38" fontId="17" fillId="0" borderId="38" xfId="50" applyFont="1" applyFill="1" applyBorder="1" applyAlignment="1">
      <alignment horizontal="right" vertical="center" wrapText="1"/>
    </xf>
    <xf numFmtId="38" fontId="17" fillId="0" borderId="40" xfId="50" applyFont="1" applyFill="1" applyBorder="1" applyAlignment="1">
      <alignment horizontal="right" vertical="center" wrapText="1"/>
    </xf>
    <xf numFmtId="0" fontId="0" fillId="0" borderId="0" xfId="0" applyBorder="1" applyAlignment="1">
      <alignment horizontal="left" vertical="center"/>
    </xf>
    <xf numFmtId="38" fontId="17" fillId="0" borderId="41" xfId="50" applyFont="1" applyFill="1" applyBorder="1" applyAlignment="1">
      <alignment horizontal="right" vertical="center" wrapText="1"/>
    </xf>
    <xf numFmtId="0" fontId="3" fillId="0" borderId="0" xfId="0" applyFont="1" applyAlignment="1">
      <alignment horizontal="centerContinuous" vertical="center" wrapText="1"/>
    </xf>
    <xf numFmtId="0" fontId="0" fillId="0" borderId="0" xfId="0" applyFont="1" applyAlignment="1">
      <alignment horizontal="centerContinuous" vertical="center"/>
    </xf>
    <xf numFmtId="0" fontId="2" fillId="0" borderId="0" xfId="0" applyFont="1" applyAlignment="1">
      <alignment horizontal="centerContinuous" vertical="center"/>
    </xf>
    <xf numFmtId="0" fontId="0" fillId="0" borderId="42" xfId="0" applyFont="1" applyBorder="1" applyAlignment="1">
      <alignment horizontal="center" vertical="center"/>
    </xf>
    <xf numFmtId="0" fontId="0" fillId="0" borderId="11" xfId="63" applyFill="1" applyBorder="1">
      <alignment vertical="center"/>
      <protection/>
    </xf>
    <xf numFmtId="0" fontId="0" fillId="0" borderId="11" xfId="63" applyFont="1" applyFill="1" applyBorder="1" applyAlignment="1">
      <alignment horizontal="left" vertical="center"/>
      <protection/>
    </xf>
    <xf numFmtId="0" fontId="0" fillId="0" borderId="43" xfId="63" applyFont="1" applyBorder="1">
      <alignment vertical="center"/>
      <protection/>
    </xf>
    <xf numFmtId="0" fontId="0" fillId="0" borderId="44" xfId="63" applyFont="1" applyBorder="1">
      <alignment vertical="center"/>
      <protection/>
    </xf>
    <xf numFmtId="0" fontId="0" fillId="0" borderId="44" xfId="63" applyBorder="1">
      <alignment vertical="center"/>
      <protection/>
    </xf>
    <xf numFmtId="0" fontId="0" fillId="0" borderId="28" xfId="63" applyFont="1" applyBorder="1">
      <alignment vertical="center"/>
      <protection/>
    </xf>
    <xf numFmtId="184" fontId="0" fillId="0" borderId="27" xfId="63" applyNumberFormat="1" applyFont="1" applyFill="1" applyBorder="1" applyAlignment="1" applyProtection="1">
      <alignment vertical="center" shrinkToFit="1"/>
      <protection/>
    </xf>
    <xf numFmtId="0" fontId="0" fillId="0" borderId="28" xfId="63" applyFont="1" applyFill="1" applyBorder="1" applyAlignment="1" applyProtection="1">
      <alignment vertical="center" shrinkToFit="1"/>
      <protection/>
    </xf>
    <xf numFmtId="184" fontId="0" fillId="0" borderId="27" xfId="63" applyNumberFormat="1" applyFont="1" applyFill="1" applyBorder="1" applyAlignment="1" applyProtection="1">
      <alignment vertical="center"/>
      <protection/>
    </xf>
    <xf numFmtId="0" fontId="0" fillId="0" borderId="28" xfId="63" applyFont="1" applyFill="1" applyBorder="1" applyAlignment="1" applyProtection="1">
      <alignment vertical="center"/>
      <protection/>
    </xf>
    <xf numFmtId="185" fontId="0" fillId="0" borderId="27" xfId="63" applyNumberFormat="1" applyFont="1" applyFill="1" applyBorder="1" applyAlignment="1" applyProtection="1">
      <alignment vertical="center"/>
      <protection/>
    </xf>
    <xf numFmtId="184" fontId="0" fillId="0" borderId="27" xfId="63" applyNumberFormat="1" applyFont="1" applyFill="1" applyBorder="1" applyAlignment="1" applyProtection="1">
      <alignment vertical="center" wrapText="1"/>
      <protection/>
    </xf>
    <xf numFmtId="0" fontId="0" fillId="0" borderId="28" xfId="63" applyFont="1" applyFill="1" applyBorder="1" applyAlignment="1" applyProtection="1">
      <alignment vertical="center" wrapText="1"/>
      <protection/>
    </xf>
    <xf numFmtId="185" fontId="0" fillId="0" borderId="27" xfId="63" applyNumberFormat="1" applyFont="1" applyFill="1" applyBorder="1" applyAlignment="1" applyProtection="1">
      <alignment vertical="center" shrinkToFit="1"/>
      <protection/>
    </xf>
    <xf numFmtId="187" fontId="0" fillId="0" borderId="27" xfId="63" applyNumberFormat="1" applyFont="1" applyFill="1" applyBorder="1" applyAlignment="1" applyProtection="1">
      <alignment vertical="center" shrinkToFit="1"/>
      <protection/>
    </xf>
    <xf numFmtId="187" fontId="0" fillId="0" borderId="27" xfId="63" applyNumberFormat="1" applyFont="1" applyFill="1" applyBorder="1" applyAlignment="1" applyProtection="1">
      <alignment vertical="center"/>
      <protection/>
    </xf>
    <xf numFmtId="187" fontId="0" fillId="0" borderId="27" xfId="63" applyNumberFormat="1" applyFont="1" applyFill="1" applyBorder="1" applyAlignment="1" applyProtection="1">
      <alignment vertical="center" wrapText="1"/>
      <protection/>
    </xf>
    <xf numFmtId="188" fontId="0" fillId="0" borderId="27" xfId="63" applyNumberFormat="1" applyFont="1" applyFill="1" applyBorder="1" applyAlignment="1" applyProtection="1">
      <alignment vertical="center"/>
      <protection/>
    </xf>
    <xf numFmtId="188" fontId="0" fillId="0" borderId="27" xfId="63" applyNumberFormat="1" applyFont="1" applyFill="1" applyBorder="1" applyAlignment="1" applyProtection="1">
      <alignment vertical="center" shrinkToFit="1"/>
      <protection/>
    </xf>
    <xf numFmtId="0" fontId="0" fillId="0" borderId="27" xfId="63" applyBorder="1">
      <alignment vertical="center"/>
      <protection/>
    </xf>
    <xf numFmtId="193" fontId="0" fillId="0" borderId="27" xfId="63" applyNumberFormat="1" applyBorder="1">
      <alignment vertical="center"/>
      <protection/>
    </xf>
    <xf numFmtId="0" fontId="0" fillId="0" borderId="27" xfId="63" applyNumberFormat="1" applyBorder="1">
      <alignment vertical="center"/>
      <protection/>
    </xf>
    <xf numFmtId="0" fontId="5" fillId="0" borderId="45" xfId="63" applyFont="1" applyFill="1" applyBorder="1">
      <alignment vertical="center"/>
      <protection/>
    </xf>
    <xf numFmtId="0" fontId="5" fillId="0" borderId="46" xfId="63" applyFont="1" applyFill="1" applyBorder="1">
      <alignment vertical="center"/>
      <protection/>
    </xf>
    <xf numFmtId="0" fontId="5" fillId="0" borderId="23" xfId="63" applyFont="1" applyFill="1" applyBorder="1">
      <alignment vertical="center"/>
      <protection/>
    </xf>
    <xf numFmtId="0" fontId="5" fillId="0" borderId="47" xfId="63" applyFont="1" applyFill="1" applyBorder="1">
      <alignment vertical="center"/>
      <protection/>
    </xf>
    <xf numFmtId="0" fontId="5" fillId="0" borderId="48" xfId="63" applyFont="1" applyFill="1" applyBorder="1">
      <alignment vertical="center"/>
      <protection/>
    </xf>
    <xf numFmtId="0" fontId="5" fillId="0" borderId="49" xfId="63" applyFont="1" applyFill="1" applyBorder="1">
      <alignment vertical="center"/>
      <protection/>
    </xf>
    <xf numFmtId="0" fontId="5" fillId="0" borderId="0" xfId="63" applyFont="1" applyFill="1">
      <alignment vertical="center"/>
      <protection/>
    </xf>
    <xf numFmtId="180" fontId="0" fillId="0" borderId="0" xfId="0" applyNumberFormat="1" applyFill="1" applyBorder="1" applyAlignment="1">
      <alignment horizontal="left" vertical="center" wrapText="1"/>
    </xf>
    <xf numFmtId="0" fontId="0" fillId="0" borderId="0" xfId="0" applyFill="1" applyBorder="1" applyAlignment="1">
      <alignment horizontal="left" vertical="center" wrapText="1"/>
    </xf>
    <xf numFmtId="0" fontId="0" fillId="0" borderId="50" xfId="0" applyFill="1" applyBorder="1" applyAlignment="1">
      <alignment horizontal="center" vertical="center" wrapText="1"/>
    </xf>
    <xf numFmtId="0" fontId="0" fillId="0" borderId="51" xfId="0" applyFont="1" applyFill="1" applyBorder="1" applyAlignment="1">
      <alignment horizontal="center" vertical="center"/>
    </xf>
    <xf numFmtId="0" fontId="2" fillId="0" borderId="52" xfId="63" applyFont="1" applyFill="1" applyBorder="1" applyAlignment="1" applyProtection="1">
      <alignment horizontal="center" vertical="center" textRotation="255" shrinkToFit="1"/>
      <protection/>
    </xf>
    <xf numFmtId="185" fontId="0" fillId="0" borderId="53" xfId="50" applyNumberFormat="1" applyFont="1" applyFill="1" applyBorder="1" applyAlignment="1" applyProtection="1">
      <alignment vertical="center"/>
      <protection locked="0"/>
    </xf>
    <xf numFmtId="0" fontId="0" fillId="0" borderId="54" xfId="63" applyFont="1" applyFill="1" applyBorder="1">
      <alignment vertical="center"/>
      <protection/>
    </xf>
    <xf numFmtId="0" fontId="5" fillId="0" borderId="55" xfId="63" applyFont="1" applyFill="1" applyBorder="1" applyAlignment="1">
      <alignment vertical="center" wrapText="1"/>
      <protection/>
    </xf>
    <xf numFmtId="0" fontId="0" fillId="0" borderId="14" xfId="63" applyFont="1" applyFill="1" applyBorder="1">
      <alignment vertical="center"/>
      <protection/>
    </xf>
    <xf numFmtId="0" fontId="5" fillId="0" borderId="56" xfId="63" applyFont="1" applyFill="1" applyBorder="1" applyAlignment="1">
      <alignment vertical="center" wrapText="1"/>
      <protection/>
    </xf>
    <xf numFmtId="0" fontId="30" fillId="0" borderId="45" xfId="63" applyFont="1" applyFill="1" applyBorder="1" applyAlignment="1">
      <alignment vertical="center"/>
      <protection/>
    </xf>
    <xf numFmtId="0" fontId="30" fillId="0" borderId="56" xfId="63" applyFont="1" applyFill="1" applyBorder="1" applyAlignment="1">
      <alignment vertical="center"/>
      <protection/>
    </xf>
    <xf numFmtId="0" fontId="34" fillId="0" borderId="0" xfId="0" applyFont="1" applyBorder="1" applyAlignment="1">
      <alignment vertical="center"/>
    </xf>
    <xf numFmtId="0" fontId="0" fillId="26" borderId="0" xfId="0" applyFill="1" applyBorder="1" applyAlignment="1">
      <alignment vertical="center" wrapText="1"/>
    </xf>
    <xf numFmtId="0" fontId="0" fillId="0" borderId="11" xfId="0" applyBorder="1" applyAlignment="1">
      <alignment vertical="center" wrapText="1" shrinkToFit="1"/>
    </xf>
    <xf numFmtId="0" fontId="2" fillId="0" borderId="0" xfId="0" applyFont="1" applyAlignment="1">
      <alignment horizontal="left" vertical="top" wrapText="1"/>
    </xf>
    <xf numFmtId="188" fontId="0" fillId="0" borderId="57" xfId="50" applyNumberFormat="1" applyFont="1" applyFill="1" applyBorder="1" applyAlignment="1" applyProtection="1">
      <alignment vertical="center"/>
      <protection locked="0"/>
    </xf>
    <xf numFmtId="0" fontId="30" fillId="0" borderId="46" xfId="63" applyFont="1" applyFill="1" applyBorder="1" applyAlignment="1">
      <alignment vertical="center" wrapText="1"/>
      <protection/>
    </xf>
    <xf numFmtId="0" fontId="32" fillId="26" borderId="58" xfId="0" applyFont="1" applyFill="1" applyBorder="1" applyAlignment="1">
      <alignment horizontal="center" vertical="center" shrinkToFit="1"/>
    </xf>
    <xf numFmtId="0" fontId="5" fillId="0" borderId="43" xfId="0" applyFont="1" applyFill="1" applyBorder="1" applyAlignment="1">
      <alignment vertical="center" shrinkToFit="1"/>
    </xf>
    <xf numFmtId="0" fontId="35" fillId="27" borderId="0" xfId="0" applyFont="1" applyFill="1" applyAlignment="1">
      <alignment vertical="center"/>
    </xf>
    <xf numFmtId="196" fontId="0" fillId="21" borderId="11" xfId="0" applyNumberFormat="1" applyFill="1" applyBorder="1" applyAlignment="1">
      <alignment vertical="center" wrapText="1"/>
    </xf>
    <xf numFmtId="0" fontId="0" fillId="21" borderId="11" xfId="0" applyFont="1" applyFill="1" applyBorder="1" applyAlignment="1">
      <alignment horizontal="center" vertical="center" shrinkToFit="1"/>
    </xf>
    <xf numFmtId="198" fontId="0" fillId="0" borderId="0" xfId="0" applyNumberFormat="1" applyFont="1" applyAlignment="1">
      <alignment vertical="center"/>
    </xf>
    <xf numFmtId="0" fontId="0" fillId="0" borderId="59" xfId="0" applyFont="1" applyBorder="1" applyAlignment="1">
      <alignment vertical="center"/>
    </xf>
    <xf numFmtId="0" fontId="0" fillId="0" borderId="60" xfId="63" applyFont="1" applyFill="1" applyBorder="1" applyAlignment="1" applyProtection="1">
      <alignment vertical="center" shrinkToFit="1"/>
      <protection/>
    </xf>
    <xf numFmtId="0" fontId="0" fillId="0" borderId="61" xfId="63" applyFont="1" applyFill="1" applyBorder="1" applyAlignment="1" applyProtection="1">
      <alignment vertical="center" shrinkToFit="1"/>
      <protection/>
    </xf>
    <xf numFmtId="0" fontId="0" fillId="0" borderId="24" xfId="63" applyFont="1" applyFill="1" applyBorder="1" applyAlignment="1" applyProtection="1">
      <alignment vertical="center"/>
      <protection/>
    </xf>
    <xf numFmtId="0" fontId="0" fillId="0" borderId="62" xfId="63" applyFont="1" applyFill="1" applyBorder="1" applyAlignment="1" applyProtection="1">
      <alignment vertical="center" shrinkToFit="1"/>
      <protection/>
    </xf>
    <xf numFmtId="185" fontId="0" fillId="0" borderId="19" xfId="50" applyNumberFormat="1" applyFont="1" applyFill="1" applyBorder="1" applyAlignment="1" applyProtection="1">
      <alignment vertical="center"/>
      <protection locked="0"/>
    </xf>
    <xf numFmtId="0" fontId="35" fillId="27" borderId="0" xfId="0" applyFont="1" applyFill="1" applyAlignment="1">
      <alignment vertical="center"/>
    </xf>
    <xf numFmtId="0" fontId="0" fillId="0" borderId="63"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64" xfId="0" applyFont="1" applyBorder="1" applyAlignment="1">
      <alignment horizontal="center" vertical="center" wrapText="1"/>
    </xf>
    <xf numFmtId="0" fontId="17" fillId="21" borderId="65" xfId="0" applyFont="1" applyFill="1" applyBorder="1" applyAlignment="1">
      <alignment horizontal="right" vertical="center" wrapText="1"/>
    </xf>
    <xf numFmtId="0" fontId="17" fillId="21" borderId="66" xfId="0" applyFont="1" applyFill="1" applyBorder="1" applyAlignment="1">
      <alignment horizontal="right" vertical="center" wrapText="1"/>
    </xf>
    <xf numFmtId="0" fontId="17" fillId="21" borderId="67" xfId="0" applyFont="1" applyFill="1" applyBorder="1" applyAlignment="1">
      <alignment horizontal="right" vertical="center" wrapText="1"/>
    </xf>
    <xf numFmtId="0" fontId="0" fillId="21" borderId="35" xfId="0" applyFont="1" applyFill="1" applyBorder="1" applyAlignment="1">
      <alignment horizontal="center" vertical="center" wrapText="1"/>
    </xf>
    <xf numFmtId="0" fontId="0" fillId="24" borderId="68" xfId="0" applyFont="1" applyFill="1" applyBorder="1" applyAlignment="1">
      <alignment horizontal="justify" vertical="center" wrapText="1"/>
    </xf>
    <xf numFmtId="0" fontId="0" fillId="24" borderId="69" xfId="0" applyFont="1" applyFill="1" applyBorder="1" applyAlignment="1">
      <alignment horizontal="justify" vertical="center" wrapText="1"/>
    </xf>
    <xf numFmtId="0" fontId="0" fillId="0" borderId="70" xfId="0" applyFont="1" applyBorder="1" applyAlignment="1">
      <alignment horizontal="center" vertical="center" wrapText="1"/>
    </xf>
    <xf numFmtId="0" fontId="0" fillId="21" borderId="63" xfId="0" applyFont="1" applyFill="1" applyBorder="1" applyAlignment="1">
      <alignment horizontal="center" vertical="center" wrapText="1"/>
    </xf>
    <xf numFmtId="0" fontId="0" fillId="21" borderId="64" xfId="0" applyFont="1" applyFill="1" applyBorder="1" applyAlignment="1">
      <alignment horizontal="center" vertical="center" wrapText="1"/>
    </xf>
    <xf numFmtId="0" fontId="0" fillId="24" borderId="61" xfId="0" applyFont="1" applyFill="1" applyBorder="1" applyAlignment="1">
      <alignment horizontal="justify" vertical="center" wrapText="1"/>
    </xf>
    <xf numFmtId="0" fontId="0" fillId="24" borderId="71" xfId="0" applyFont="1" applyFill="1" applyBorder="1" applyAlignment="1">
      <alignment horizontal="justify" vertical="center" wrapText="1"/>
    </xf>
    <xf numFmtId="0" fontId="17" fillId="21" borderId="63" xfId="0" applyFont="1" applyFill="1" applyBorder="1" applyAlignment="1">
      <alignment horizontal="right" vertical="center" wrapText="1"/>
    </xf>
    <xf numFmtId="0" fontId="0" fillId="21" borderId="68" xfId="0" applyFont="1" applyFill="1" applyBorder="1" applyAlignment="1">
      <alignment horizontal="left" vertical="center" wrapText="1"/>
    </xf>
    <xf numFmtId="0" fontId="17" fillId="21" borderId="35" xfId="0" applyFont="1" applyFill="1" applyBorder="1" applyAlignment="1">
      <alignment horizontal="right" vertical="center" wrapText="1"/>
    </xf>
    <xf numFmtId="0" fontId="0" fillId="21" borderId="61" xfId="0" applyFont="1" applyFill="1" applyBorder="1" applyAlignment="1">
      <alignment horizontal="left" vertical="center" wrapText="1"/>
    </xf>
    <xf numFmtId="0" fontId="0" fillId="21" borderId="36" xfId="0" applyFont="1" applyFill="1" applyBorder="1" applyAlignment="1">
      <alignment horizontal="center" vertical="center" wrapText="1"/>
    </xf>
    <xf numFmtId="0" fontId="17" fillId="21" borderId="36" xfId="0" applyFont="1" applyFill="1" applyBorder="1" applyAlignment="1">
      <alignment horizontal="right" vertical="center" wrapText="1"/>
    </xf>
    <xf numFmtId="0" fontId="17" fillId="21" borderId="72" xfId="0" applyFont="1" applyFill="1" applyBorder="1" applyAlignment="1">
      <alignment horizontal="right" vertical="center" wrapText="1"/>
    </xf>
    <xf numFmtId="0" fontId="17" fillId="21" borderId="39" xfId="0" applyFont="1" applyFill="1" applyBorder="1" applyAlignment="1">
      <alignment horizontal="right" vertical="center" wrapText="1"/>
    </xf>
    <xf numFmtId="0" fontId="17" fillId="21" borderId="73" xfId="0" applyFont="1" applyFill="1" applyBorder="1" applyAlignment="1">
      <alignment horizontal="right" vertical="center" wrapText="1"/>
    </xf>
    <xf numFmtId="0" fontId="0" fillId="21" borderId="74" xfId="0" applyFont="1" applyFill="1" applyBorder="1" applyAlignment="1">
      <alignment horizontal="center" vertical="center" wrapText="1"/>
    </xf>
    <xf numFmtId="0" fontId="0" fillId="0" borderId="75" xfId="0" applyFont="1" applyBorder="1" applyAlignment="1">
      <alignment horizontal="center" vertical="center"/>
    </xf>
    <xf numFmtId="0" fontId="0" fillId="0" borderId="0" xfId="0" applyFill="1" applyBorder="1" applyAlignment="1">
      <alignment horizontal="left" vertical="center"/>
    </xf>
    <xf numFmtId="0" fontId="17" fillId="21" borderId="76" xfId="0" applyFont="1" applyFill="1" applyBorder="1" applyAlignment="1">
      <alignment horizontal="right" vertical="center" wrapText="1"/>
    </xf>
    <xf numFmtId="0" fontId="17" fillId="21" borderId="77" xfId="0" applyFont="1" applyFill="1" applyBorder="1" applyAlignment="1">
      <alignment horizontal="right" vertical="center" wrapText="1"/>
    </xf>
    <xf numFmtId="0" fontId="0" fillId="21" borderId="68" xfId="0" applyFont="1" applyFill="1" applyBorder="1" applyAlignment="1">
      <alignment horizontal="center" vertical="center"/>
    </xf>
    <xf numFmtId="0" fontId="0" fillId="21" borderId="78" xfId="0" applyFont="1" applyFill="1" applyBorder="1" applyAlignment="1">
      <alignment horizontal="center" vertical="center"/>
    </xf>
    <xf numFmtId="0" fontId="0" fillId="21" borderId="79" xfId="0" applyFont="1" applyFill="1" applyBorder="1" applyAlignment="1">
      <alignment horizontal="center" vertical="center"/>
    </xf>
    <xf numFmtId="0" fontId="17" fillId="21" borderId="80" xfId="0" applyFont="1" applyFill="1" applyBorder="1" applyAlignment="1">
      <alignment horizontal="right" vertical="center" wrapText="1"/>
    </xf>
    <xf numFmtId="0" fontId="0" fillId="21" borderId="61" xfId="0" applyFont="1" applyFill="1" applyBorder="1" applyAlignment="1">
      <alignment horizontal="center" vertical="center"/>
    </xf>
    <xf numFmtId="0" fontId="0" fillId="21" borderId="81" xfId="0" applyFont="1" applyFill="1" applyBorder="1" applyAlignment="1">
      <alignment horizontal="center" vertical="center"/>
    </xf>
    <xf numFmtId="0" fontId="0" fillId="21" borderId="82" xfId="0" applyFont="1" applyFill="1" applyBorder="1" applyAlignment="1">
      <alignment horizontal="center" vertical="center"/>
    </xf>
    <xf numFmtId="0" fontId="0" fillId="0" borderId="0" xfId="0" applyFont="1" applyBorder="1" applyAlignment="1">
      <alignment vertical="center"/>
    </xf>
    <xf numFmtId="0" fontId="0" fillId="0" borderId="75" xfId="0" applyFill="1" applyBorder="1" applyAlignment="1">
      <alignment horizontal="left" vertical="center"/>
    </xf>
    <xf numFmtId="38" fontId="17" fillId="0" borderId="83" xfId="50" applyFont="1" applyFill="1" applyBorder="1" applyAlignment="1">
      <alignment horizontal="right" vertical="center" wrapText="1"/>
    </xf>
    <xf numFmtId="38" fontId="17" fillId="0" borderId="84" xfId="50" applyFont="1" applyFill="1" applyBorder="1" applyAlignment="1">
      <alignment horizontal="right" vertical="center" wrapText="1"/>
    </xf>
    <xf numFmtId="38" fontId="17" fillId="0" borderId="85" xfId="50" applyFont="1" applyFill="1" applyBorder="1" applyAlignment="1">
      <alignment horizontal="right" vertical="center" wrapText="1"/>
    </xf>
    <xf numFmtId="38" fontId="17" fillId="0" borderId="86" xfId="50" applyFont="1" applyFill="1" applyBorder="1" applyAlignment="1">
      <alignment horizontal="right" vertical="center" wrapText="1"/>
    </xf>
    <xf numFmtId="38" fontId="17" fillId="0" borderId="87" xfId="50" applyFont="1" applyFill="1" applyBorder="1" applyAlignment="1">
      <alignment horizontal="right" vertical="center" wrapText="1"/>
    </xf>
    <xf numFmtId="38" fontId="17" fillId="0" borderId="88" xfId="50" applyFont="1" applyFill="1" applyBorder="1" applyAlignment="1">
      <alignment horizontal="right" vertical="center" wrapText="1"/>
    </xf>
    <xf numFmtId="38" fontId="17" fillId="0" borderId="89" xfId="50" applyFont="1" applyFill="1" applyBorder="1" applyAlignment="1">
      <alignment horizontal="right" vertical="center" wrapText="1"/>
    </xf>
    <xf numFmtId="38" fontId="17" fillId="0" borderId="90" xfId="50" applyFont="1" applyFill="1" applyBorder="1" applyAlignment="1">
      <alignment horizontal="right" vertical="center" wrapText="1"/>
    </xf>
    <xf numFmtId="38" fontId="17" fillId="0" borderId="91" xfId="50" applyFont="1" applyFill="1" applyBorder="1" applyAlignment="1">
      <alignment horizontal="right" vertical="center" wrapText="1"/>
    </xf>
    <xf numFmtId="201" fontId="0" fillId="0" borderId="51" xfId="0" applyNumberFormat="1" applyFill="1" applyBorder="1" applyAlignment="1">
      <alignment vertical="center" wrapText="1"/>
    </xf>
    <xf numFmtId="194" fontId="0" fillId="0" borderId="92" xfId="0" applyNumberFormat="1" applyFill="1" applyBorder="1" applyAlignment="1">
      <alignment vertical="center" wrapText="1"/>
    </xf>
    <xf numFmtId="0" fontId="0" fillId="0" borderId="92" xfId="0" applyFill="1" applyBorder="1" applyAlignment="1">
      <alignment horizontal="center" vertical="center" wrapText="1"/>
    </xf>
    <xf numFmtId="196" fontId="33" fillId="0" borderId="53" xfId="0" applyNumberFormat="1" applyFont="1" applyFill="1" applyBorder="1" applyAlignment="1">
      <alignment vertical="center" wrapText="1"/>
    </xf>
    <xf numFmtId="0" fontId="33" fillId="0" borderId="54" xfId="0" applyFont="1" applyFill="1" applyBorder="1" applyAlignment="1">
      <alignment horizontal="center" vertical="center"/>
    </xf>
    <xf numFmtId="0" fontId="0" fillId="0" borderId="0" xfId="0" applyFont="1" applyAlignment="1">
      <alignment vertical="center"/>
    </xf>
    <xf numFmtId="38" fontId="17" fillId="0" borderId="93" xfId="50" applyFont="1" applyFill="1" applyBorder="1" applyAlignment="1">
      <alignment horizontal="right" vertical="center" wrapText="1"/>
    </xf>
    <xf numFmtId="38" fontId="17" fillId="0" borderId="78" xfId="50" applyFont="1" applyFill="1" applyBorder="1" applyAlignment="1">
      <alignment horizontal="right" vertical="center" wrapText="1"/>
    </xf>
    <xf numFmtId="38" fontId="17" fillId="0" borderId="94" xfId="50" applyFont="1" applyFill="1" applyBorder="1" applyAlignment="1">
      <alignment horizontal="right" vertical="center" wrapText="1"/>
    </xf>
    <xf numFmtId="38" fontId="17" fillId="0" borderId="95" xfId="50" applyFont="1" applyFill="1" applyBorder="1" applyAlignment="1">
      <alignment horizontal="right" vertical="center" wrapText="1"/>
    </xf>
    <xf numFmtId="38" fontId="17" fillId="0" borderId="81" xfId="50" applyFont="1" applyFill="1" applyBorder="1" applyAlignment="1">
      <alignment horizontal="right" vertical="center" wrapText="1"/>
    </xf>
    <xf numFmtId="38" fontId="17" fillId="0" borderId="96" xfId="50" applyFont="1" applyFill="1" applyBorder="1" applyAlignment="1">
      <alignment horizontal="right" vertical="center" wrapText="1"/>
    </xf>
    <xf numFmtId="38" fontId="17" fillId="0" borderId="0" xfId="50" applyFont="1" applyFill="1" applyBorder="1" applyAlignment="1">
      <alignment horizontal="right" vertical="center" wrapText="1"/>
    </xf>
    <xf numFmtId="38" fontId="17" fillId="0" borderId="97" xfId="50" applyFont="1" applyFill="1" applyBorder="1" applyAlignment="1">
      <alignment horizontal="right" vertical="center" wrapText="1"/>
    </xf>
    <xf numFmtId="0" fontId="17" fillId="26" borderId="42" xfId="0" applyFont="1" applyFill="1" applyBorder="1" applyAlignment="1">
      <alignment horizontal="center" vertical="center" wrapText="1" shrinkToFit="1"/>
    </xf>
    <xf numFmtId="0" fontId="32" fillId="26" borderId="92" xfId="0" applyFont="1" applyFill="1" applyBorder="1" applyAlignment="1">
      <alignment horizontal="center" vertical="center" wrapText="1" shrinkToFit="1"/>
    </xf>
    <xf numFmtId="38" fontId="17" fillId="0" borderId="98" xfId="50" applyFont="1" applyFill="1" applyBorder="1" applyAlignment="1">
      <alignment horizontal="right" vertical="center" wrapText="1"/>
    </xf>
    <xf numFmtId="38" fontId="17" fillId="0" borderId="21" xfId="50" applyFont="1" applyFill="1" applyBorder="1" applyAlignment="1">
      <alignment horizontal="right" vertical="center" wrapText="1"/>
    </xf>
    <xf numFmtId="38" fontId="17" fillId="0" borderId="99" xfId="50" applyFont="1" applyFill="1" applyBorder="1" applyAlignment="1">
      <alignment horizontal="right" vertical="center" wrapText="1"/>
    </xf>
    <xf numFmtId="38" fontId="17" fillId="0" borderId="17" xfId="50" applyFont="1" applyFill="1" applyBorder="1" applyAlignment="1">
      <alignment horizontal="right" vertical="center" wrapText="1"/>
    </xf>
    <xf numFmtId="38" fontId="17" fillId="0" borderId="19" xfId="50" applyFont="1" applyFill="1" applyBorder="1" applyAlignment="1">
      <alignment horizontal="right" vertical="center" wrapText="1"/>
    </xf>
    <xf numFmtId="38" fontId="17" fillId="0" borderId="100" xfId="50" applyFont="1" applyFill="1" applyBorder="1" applyAlignment="1">
      <alignment horizontal="right" vertical="center" wrapText="1"/>
    </xf>
    <xf numFmtId="38" fontId="17" fillId="0" borderId="92" xfId="50" applyFont="1" applyFill="1" applyBorder="1" applyAlignment="1">
      <alignment horizontal="right" vertical="center" wrapText="1"/>
    </xf>
    <xf numFmtId="197" fontId="33" fillId="0" borderId="101" xfId="0" applyNumberFormat="1" applyFont="1" applyBorder="1" applyAlignment="1">
      <alignment vertical="center" wrapText="1"/>
    </xf>
    <xf numFmtId="0" fontId="0" fillId="27" borderId="0" xfId="0" applyFont="1" applyFill="1" applyAlignment="1">
      <alignment vertical="center"/>
    </xf>
    <xf numFmtId="38" fontId="17" fillId="0" borderId="102" xfId="50" applyFont="1" applyFill="1" applyBorder="1" applyAlignment="1">
      <alignment horizontal="right" vertical="center" wrapText="1"/>
    </xf>
    <xf numFmtId="38" fontId="17" fillId="0" borderId="103" xfId="50" applyFont="1" applyFill="1" applyBorder="1" applyAlignment="1">
      <alignment horizontal="right" vertical="center" wrapText="1"/>
    </xf>
    <xf numFmtId="38" fontId="17" fillId="0" borderId="104" xfId="50" applyFont="1" applyFill="1" applyBorder="1" applyAlignment="1">
      <alignment horizontal="right" vertical="center" wrapText="1"/>
    </xf>
    <xf numFmtId="0" fontId="17" fillId="0" borderId="63"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6" xfId="0" applyFont="1" applyFill="1" applyBorder="1" applyAlignment="1">
      <alignment horizontal="center" vertical="center" wrapText="1"/>
    </xf>
    <xf numFmtId="202" fontId="0" fillId="0" borderId="76" xfId="0" applyNumberFormat="1" applyFont="1" applyFill="1" applyBorder="1" applyAlignment="1">
      <alignment horizontal="right" vertical="center" wrapText="1"/>
    </xf>
    <xf numFmtId="202" fontId="0" fillId="0" borderId="77" xfId="0" applyNumberFormat="1" applyFont="1" applyFill="1" applyBorder="1" applyAlignment="1">
      <alignment horizontal="right" vertical="center" wrapText="1"/>
    </xf>
    <xf numFmtId="202" fontId="0" fillId="0" borderId="80" xfId="0" applyNumberFormat="1" applyFont="1" applyFill="1" applyBorder="1" applyAlignment="1">
      <alignment horizontal="right" vertical="center" wrapText="1"/>
    </xf>
    <xf numFmtId="188" fontId="0" fillId="0" borderId="27" xfId="63" applyNumberFormat="1" applyBorder="1">
      <alignment vertical="center"/>
      <protection/>
    </xf>
    <xf numFmtId="0" fontId="0" fillId="0" borderId="50" xfId="0" applyNumberFormat="1" applyFill="1" applyBorder="1" applyAlignment="1">
      <alignment vertical="center" wrapText="1"/>
    </xf>
    <xf numFmtId="0" fontId="0" fillId="0" borderId="0" xfId="0" applyFont="1" applyFill="1" applyAlignment="1">
      <alignment vertical="center" wrapText="1"/>
    </xf>
    <xf numFmtId="180" fontId="0" fillId="0" borderId="11" xfId="0" applyNumberFormat="1" applyFill="1" applyBorder="1" applyAlignment="1">
      <alignment horizontal="center" vertical="center" wrapText="1"/>
    </xf>
    <xf numFmtId="180" fontId="0" fillId="21" borderId="11" xfId="0" applyNumberFormat="1" applyFill="1" applyBorder="1" applyAlignment="1">
      <alignment horizontal="center" vertical="center" wrapText="1"/>
    </xf>
    <xf numFmtId="0" fontId="0" fillId="0" borderId="43" xfId="0" applyBorder="1" applyAlignment="1">
      <alignment horizontal="center" vertical="center" wrapText="1"/>
    </xf>
    <xf numFmtId="0" fontId="0" fillId="0" borderId="0" xfId="0" applyFont="1" applyFill="1" applyBorder="1" applyAlignment="1">
      <alignment vertical="center"/>
    </xf>
    <xf numFmtId="0" fontId="0" fillId="21" borderId="77" xfId="0" applyNumberFormat="1" applyFont="1" applyFill="1" applyBorder="1" applyAlignment="1">
      <alignment vertical="center" wrapText="1"/>
    </xf>
    <xf numFmtId="0" fontId="0" fillId="21" borderId="80" xfId="0" applyNumberFormat="1" applyFont="1" applyFill="1" applyBorder="1" applyAlignment="1">
      <alignment vertical="center" wrapText="1"/>
    </xf>
    <xf numFmtId="0" fontId="0" fillId="0" borderId="0" xfId="0" applyBorder="1" applyAlignment="1" applyProtection="1">
      <alignment horizontal="left" vertical="center"/>
      <protection locked="0"/>
    </xf>
    <xf numFmtId="38" fontId="0" fillId="0" borderId="11" xfId="50" applyFont="1" applyFill="1" applyBorder="1" applyAlignment="1">
      <alignment vertical="center" wrapText="1"/>
    </xf>
    <xf numFmtId="0" fontId="0" fillId="21" borderId="37" xfId="0" applyFont="1" applyFill="1" applyBorder="1" applyAlignment="1">
      <alignment horizontal="left" vertical="center" wrapText="1"/>
    </xf>
    <xf numFmtId="0" fontId="0" fillId="0" borderId="105" xfId="63" applyFill="1" applyBorder="1">
      <alignment vertical="center"/>
      <protection/>
    </xf>
    <xf numFmtId="0" fontId="0" fillId="0" borderId="0" xfId="63" applyFill="1" applyBorder="1">
      <alignment vertical="center"/>
      <protection/>
    </xf>
    <xf numFmtId="185" fontId="0" fillId="0" borderId="106" xfId="50" applyNumberFormat="1" applyFont="1" applyFill="1" applyBorder="1" applyAlignment="1" applyProtection="1">
      <alignment vertical="center"/>
      <protection locked="0"/>
    </xf>
    <xf numFmtId="0" fontId="0" fillId="0" borderId="107" xfId="63" applyFont="1" applyFill="1" applyBorder="1">
      <alignment vertical="center"/>
      <protection/>
    </xf>
    <xf numFmtId="0" fontId="5" fillId="0" borderId="45" xfId="63" applyFont="1" applyFill="1" applyBorder="1" applyAlignment="1">
      <alignment vertical="center" wrapText="1"/>
      <protection/>
    </xf>
    <xf numFmtId="0" fontId="5" fillId="0" borderId="46" xfId="63" applyFont="1" applyFill="1" applyBorder="1" applyAlignment="1">
      <alignment vertical="center" wrapText="1"/>
      <protection/>
    </xf>
    <xf numFmtId="0" fontId="0" fillId="0" borderId="108" xfId="63" applyFill="1" applyBorder="1">
      <alignment vertical="center"/>
      <protection/>
    </xf>
    <xf numFmtId="0" fontId="0" fillId="0" borderId="109" xfId="0" applyBorder="1" applyAlignment="1" applyProtection="1">
      <alignment vertical="center"/>
      <protection locked="0"/>
    </xf>
    <xf numFmtId="0" fontId="0" fillId="0" borderId="0" xfId="0" applyBorder="1" applyAlignment="1" applyProtection="1">
      <alignment vertical="center"/>
      <protection locked="0"/>
    </xf>
    <xf numFmtId="0" fontId="0" fillId="21" borderId="76" xfId="0" applyFont="1" applyFill="1" applyBorder="1" applyAlignment="1">
      <alignment horizontal="left" vertical="center" wrapText="1"/>
    </xf>
    <xf numFmtId="0" fontId="35" fillId="0" borderId="0" xfId="0" applyFont="1" applyFill="1" applyAlignment="1">
      <alignment vertical="center"/>
    </xf>
    <xf numFmtId="0" fontId="35" fillId="0" borderId="0" xfId="0" applyFont="1" applyFill="1" applyAlignment="1">
      <alignment vertical="center"/>
    </xf>
    <xf numFmtId="188" fontId="0" fillId="0" borderId="110" xfId="50" applyNumberFormat="1" applyFont="1" applyFill="1" applyBorder="1" applyAlignment="1" applyProtection="1">
      <alignment vertical="center"/>
      <protection locked="0"/>
    </xf>
    <xf numFmtId="188" fontId="0" fillId="0" borderId="111" xfId="50" applyNumberFormat="1" applyFont="1" applyFill="1" applyBorder="1" applyAlignment="1" applyProtection="1">
      <alignment vertical="center"/>
      <protection locked="0"/>
    </xf>
    <xf numFmtId="187" fontId="0" fillId="21" borderId="112" xfId="50" applyNumberFormat="1" applyFont="1" applyFill="1" applyBorder="1" applyAlignment="1" applyProtection="1">
      <alignment vertical="center"/>
      <protection locked="0"/>
    </xf>
    <xf numFmtId="187" fontId="0" fillId="21" borderId="111" xfId="50" applyNumberFormat="1" applyFont="1" applyFill="1" applyBorder="1" applyAlignment="1" applyProtection="1">
      <alignment vertical="center"/>
      <protection locked="0"/>
    </xf>
    <xf numFmtId="187" fontId="0" fillId="21" borderId="113" xfId="50" applyNumberFormat="1" applyFont="1" applyFill="1" applyBorder="1" applyAlignment="1" applyProtection="1">
      <alignment vertical="center"/>
      <protection locked="0"/>
    </xf>
    <xf numFmtId="187" fontId="0" fillId="21" borderId="114" xfId="50" applyNumberFormat="1" applyFont="1" applyFill="1" applyBorder="1" applyAlignment="1" applyProtection="1">
      <alignment vertical="center"/>
      <protection locked="0"/>
    </xf>
    <xf numFmtId="187" fontId="0" fillId="21" borderId="115" xfId="50" applyNumberFormat="1" applyFont="1" applyFill="1" applyBorder="1" applyAlignment="1" applyProtection="1">
      <alignment vertical="center"/>
      <protection locked="0"/>
    </xf>
    <xf numFmtId="187" fontId="8" fillId="21" borderId="115" xfId="50" applyNumberFormat="1" applyFont="1" applyFill="1" applyBorder="1" applyAlignment="1" applyProtection="1">
      <alignment vertical="center"/>
      <protection locked="0"/>
    </xf>
    <xf numFmtId="187" fontId="8" fillId="21" borderId="114" xfId="50" applyNumberFormat="1" applyFont="1" applyFill="1" applyBorder="1" applyAlignment="1" applyProtection="1">
      <alignment vertical="center"/>
      <protection locked="0"/>
    </xf>
    <xf numFmtId="188" fontId="0" fillId="21" borderId="111" xfId="50" applyNumberFormat="1" applyFont="1" applyFill="1" applyBorder="1" applyAlignment="1" applyProtection="1">
      <alignment vertical="center"/>
      <protection locked="0"/>
    </xf>
    <xf numFmtId="188" fontId="0" fillId="21" borderId="57" xfId="50" applyNumberFormat="1" applyFont="1" applyFill="1" applyBorder="1" applyAlignment="1" applyProtection="1">
      <alignment vertical="center"/>
      <protection locked="0"/>
    </xf>
    <xf numFmtId="188" fontId="0" fillId="21" borderId="52" xfId="50" applyNumberFormat="1" applyFont="1" applyFill="1" applyBorder="1" applyAlignment="1" applyProtection="1">
      <alignment vertical="center"/>
      <protection locked="0"/>
    </xf>
    <xf numFmtId="0" fontId="5" fillId="21" borderId="45" xfId="63" applyFont="1" applyFill="1" applyBorder="1">
      <alignment vertical="center"/>
      <protection/>
    </xf>
    <xf numFmtId="0" fontId="5" fillId="21" borderId="46" xfId="63" applyFont="1" applyFill="1" applyBorder="1">
      <alignment vertical="center"/>
      <protection/>
    </xf>
    <xf numFmtId="0" fontId="5" fillId="21" borderId="23" xfId="63" applyFont="1" applyFill="1" applyBorder="1">
      <alignment vertical="center"/>
      <protection/>
    </xf>
    <xf numFmtId="0" fontId="5" fillId="21" borderId="47" xfId="63" applyFont="1" applyFill="1" applyBorder="1">
      <alignment vertical="center"/>
      <protection/>
    </xf>
    <xf numFmtId="0" fontId="5" fillId="21" borderId="48" xfId="63" applyFont="1" applyFill="1" applyBorder="1">
      <alignment vertical="center"/>
      <protection/>
    </xf>
    <xf numFmtId="0" fontId="5" fillId="21" borderId="23" xfId="63" applyFont="1" applyFill="1" applyBorder="1" applyAlignment="1">
      <alignment vertical="center" wrapText="1"/>
      <protection/>
    </xf>
    <xf numFmtId="0" fontId="5" fillId="21" borderId="49" xfId="63" applyFont="1" applyFill="1" applyBorder="1">
      <alignment vertical="center"/>
      <protection/>
    </xf>
    <xf numFmtId="0" fontId="0" fillId="0" borderId="0" xfId="63" applyFont="1" applyFill="1">
      <alignment vertical="center"/>
      <protection/>
    </xf>
    <xf numFmtId="0" fontId="30" fillId="21" borderId="55" xfId="63" applyFont="1" applyFill="1" applyBorder="1" applyAlignment="1">
      <alignment vertical="center" wrapText="1"/>
      <protection/>
    </xf>
    <xf numFmtId="0" fontId="3" fillId="0" borderId="0" xfId="0" applyFont="1" applyAlignment="1">
      <alignment horizontal="center" vertical="center" wrapText="1"/>
    </xf>
    <xf numFmtId="0" fontId="2" fillId="0" borderId="0" xfId="0" applyFont="1" applyAlignment="1">
      <alignment horizontal="center" vertical="center"/>
    </xf>
    <xf numFmtId="0" fontId="0" fillId="24" borderId="11" xfId="0" applyFill="1" applyBorder="1" applyAlignment="1">
      <alignment vertical="center" wrapText="1"/>
    </xf>
    <xf numFmtId="0" fontId="0" fillId="0" borderId="11" xfId="0" applyBorder="1" applyAlignment="1">
      <alignment vertical="center" wrapText="1"/>
    </xf>
    <xf numFmtId="0" fontId="0" fillId="21" borderId="43" xfId="0" applyFill="1" applyBorder="1" applyAlignment="1">
      <alignment vertical="center" wrapText="1"/>
    </xf>
    <xf numFmtId="0" fontId="0" fillId="21" borderId="116" xfId="0" applyFill="1" applyBorder="1" applyAlignment="1">
      <alignment vertical="center" wrapText="1"/>
    </xf>
    <xf numFmtId="0" fontId="0" fillId="0" borderId="44" xfId="0" applyBorder="1" applyAlignment="1">
      <alignment vertical="center" wrapText="1"/>
    </xf>
    <xf numFmtId="0" fontId="0" fillId="24" borderId="43" xfId="0" applyFill="1" applyBorder="1" applyAlignment="1">
      <alignment horizontal="left" vertical="center" wrapText="1"/>
    </xf>
    <xf numFmtId="0" fontId="0" fillId="24" borderId="116" xfId="0" applyFill="1" applyBorder="1" applyAlignment="1">
      <alignment horizontal="left" vertical="center" wrapText="1"/>
    </xf>
    <xf numFmtId="0" fontId="0" fillId="0" borderId="44" xfId="0" applyBorder="1" applyAlignment="1">
      <alignment horizontal="left" vertical="center" wrapText="1"/>
    </xf>
    <xf numFmtId="0" fontId="0" fillId="21" borderId="44" xfId="0" applyFill="1" applyBorder="1" applyAlignment="1">
      <alignment vertical="center" wrapText="1"/>
    </xf>
    <xf numFmtId="0" fontId="0" fillId="24" borderId="44" xfId="0" applyFill="1" applyBorder="1" applyAlignment="1">
      <alignment horizontal="left" vertical="center" wrapText="1"/>
    </xf>
    <xf numFmtId="0" fontId="0" fillId="24" borderId="117" xfId="0" applyFill="1" applyBorder="1" applyAlignment="1">
      <alignment horizontal="left" vertical="center" wrapText="1"/>
    </xf>
    <xf numFmtId="0" fontId="0" fillId="24" borderId="109" xfId="0" applyFill="1" applyBorder="1" applyAlignment="1">
      <alignment horizontal="left" vertical="center" wrapText="1"/>
    </xf>
    <xf numFmtId="0" fontId="0" fillId="24" borderId="118" xfId="0" applyFill="1" applyBorder="1" applyAlignment="1">
      <alignment horizontal="left" vertical="center" wrapText="1"/>
    </xf>
    <xf numFmtId="180" fontId="0" fillId="24" borderId="43" xfId="0" applyNumberFormat="1" applyFill="1" applyBorder="1" applyAlignment="1">
      <alignment horizontal="left" vertical="center" wrapText="1"/>
    </xf>
    <xf numFmtId="180" fontId="0" fillId="24" borderId="116" xfId="0" applyNumberFormat="1" applyFill="1" applyBorder="1" applyAlignment="1">
      <alignment horizontal="left" vertical="center" wrapText="1"/>
    </xf>
    <xf numFmtId="0" fontId="0" fillId="25" borderId="42" xfId="0" applyFill="1" applyBorder="1" applyAlignment="1">
      <alignment horizontal="left" vertical="center" wrapText="1"/>
    </xf>
    <xf numFmtId="0" fontId="0" fillId="25" borderId="92" xfId="0" applyFill="1" applyBorder="1" applyAlignment="1">
      <alignment horizontal="left" vertical="center" wrapText="1"/>
    </xf>
    <xf numFmtId="0" fontId="0" fillId="25" borderId="51" xfId="0" applyFill="1" applyBorder="1" applyAlignment="1">
      <alignment horizontal="left" vertical="center" wrapText="1"/>
    </xf>
    <xf numFmtId="0" fontId="0" fillId="24" borderId="119" xfId="0" applyFill="1" applyBorder="1" applyAlignment="1">
      <alignment vertical="center" wrapText="1"/>
    </xf>
    <xf numFmtId="0" fontId="0" fillId="24" borderId="120" xfId="0" applyFill="1" applyBorder="1" applyAlignment="1">
      <alignment vertical="center" wrapText="1"/>
    </xf>
    <xf numFmtId="0" fontId="0" fillId="0" borderId="121" xfId="0" applyBorder="1" applyAlignment="1">
      <alignment vertical="center" wrapText="1"/>
    </xf>
    <xf numFmtId="0" fontId="0" fillId="24" borderId="122" xfId="0" applyFill="1" applyBorder="1" applyAlignment="1">
      <alignment vertical="center" wrapText="1"/>
    </xf>
    <xf numFmtId="0" fontId="0" fillId="24" borderId="123" xfId="0" applyFill="1" applyBorder="1" applyAlignment="1">
      <alignment vertical="center" wrapText="1"/>
    </xf>
    <xf numFmtId="0" fontId="0" fillId="0" borderId="124" xfId="0" applyBorder="1" applyAlignment="1">
      <alignment vertical="center" wrapText="1"/>
    </xf>
    <xf numFmtId="0" fontId="0" fillId="24" borderId="125" xfId="0" applyFill="1" applyBorder="1" applyAlignment="1">
      <alignment vertical="center" wrapText="1"/>
    </xf>
    <xf numFmtId="0" fontId="0" fillId="24" borderId="126" xfId="0" applyFill="1" applyBorder="1" applyAlignment="1">
      <alignment vertical="center" wrapText="1"/>
    </xf>
    <xf numFmtId="0" fontId="0" fillId="0" borderId="127" xfId="0" applyBorder="1" applyAlignment="1">
      <alignment vertical="center" wrapText="1"/>
    </xf>
    <xf numFmtId="0" fontId="0" fillId="21" borderId="43" xfId="0" applyFill="1" applyBorder="1" applyAlignment="1">
      <alignment horizontal="left" vertical="center" wrapText="1"/>
    </xf>
    <xf numFmtId="0" fontId="0" fillId="21" borderId="116" xfId="0" applyFill="1" applyBorder="1" applyAlignment="1">
      <alignment horizontal="left" vertical="center" wrapText="1"/>
    </xf>
    <xf numFmtId="0" fontId="0" fillId="21" borderId="44" xfId="0" applyFill="1" applyBorder="1" applyAlignment="1">
      <alignment horizontal="left" vertical="center" wrapText="1"/>
    </xf>
    <xf numFmtId="0" fontId="0" fillId="24" borderId="117" xfId="0" applyFill="1" applyBorder="1" applyAlignment="1">
      <alignment vertical="center" wrapText="1"/>
    </xf>
    <xf numFmtId="0" fontId="0" fillId="24" borderId="109" xfId="0" applyFill="1" applyBorder="1" applyAlignment="1">
      <alignment vertical="center" wrapText="1"/>
    </xf>
    <xf numFmtId="0" fontId="0" fillId="0" borderId="118" xfId="0" applyBorder="1" applyAlignment="1">
      <alignment vertical="center" wrapText="1"/>
    </xf>
    <xf numFmtId="0" fontId="0" fillId="21" borderId="12" xfId="0" applyNumberFormat="1" applyFill="1" applyBorder="1" applyAlignment="1">
      <alignment vertical="center" wrapText="1"/>
    </xf>
    <xf numFmtId="0" fontId="0" fillId="21" borderId="59" xfId="0" applyNumberFormat="1" applyFill="1" applyBorder="1" applyAlignment="1">
      <alignment vertical="center" wrapText="1"/>
    </xf>
    <xf numFmtId="0" fontId="0" fillId="0" borderId="128" xfId="0" applyNumberFormat="1" applyBorder="1" applyAlignment="1">
      <alignment vertical="center" wrapText="1"/>
    </xf>
    <xf numFmtId="0" fontId="0" fillId="24" borderId="59" xfId="0" applyFill="1" applyBorder="1" applyAlignment="1">
      <alignment vertical="center" wrapText="1"/>
    </xf>
    <xf numFmtId="0" fontId="0" fillId="0" borderId="128" xfId="0" applyBorder="1" applyAlignment="1">
      <alignment vertical="center" wrapText="1"/>
    </xf>
    <xf numFmtId="0" fontId="0" fillId="24" borderId="43" xfId="0" applyFill="1" applyBorder="1" applyAlignment="1">
      <alignment vertical="center" wrapText="1"/>
    </xf>
    <xf numFmtId="0" fontId="0" fillId="24" borderId="116" xfId="0" applyFill="1" applyBorder="1" applyAlignment="1">
      <alignment vertical="center" wrapText="1"/>
    </xf>
    <xf numFmtId="0" fontId="0" fillId="0" borderId="42" xfId="0" applyBorder="1" applyAlignment="1">
      <alignment vertical="center" wrapText="1"/>
    </xf>
    <xf numFmtId="0" fontId="0" fillId="0" borderId="92" xfId="0" applyBorder="1" applyAlignment="1">
      <alignment vertical="center" wrapText="1"/>
    </xf>
    <xf numFmtId="0" fontId="0" fillId="0" borderId="51" xfId="0" applyBorder="1" applyAlignment="1">
      <alignment vertical="center" wrapText="1"/>
    </xf>
    <xf numFmtId="0" fontId="0" fillId="0" borderId="42" xfId="0" applyBorder="1" applyAlignment="1">
      <alignment horizontal="center" vertical="center" wrapText="1"/>
    </xf>
    <xf numFmtId="0" fontId="0" fillId="0" borderId="92" xfId="0" applyBorder="1" applyAlignment="1">
      <alignment horizontal="center" vertical="center" wrapText="1"/>
    </xf>
    <xf numFmtId="0" fontId="0" fillId="0" borderId="51" xfId="0" applyBorder="1" applyAlignment="1">
      <alignment horizontal="center" vertical="center" wrapText="1"/>
    </xf>
    <xf numFmtId="0" fontId="0" fillId="0" borderId="42" xfId="0" applyBorder="1" applyAlignment="1">
      <alignment horizontal="left" vertical="center" wrapText="1"/>
    </xf>
    <xf numFmtId="0" fontId="0" fillId="0" borderId="92" xfId="0" applyBorder="1" applyAlignment="1">
      <alignment horizontal="left" vertical="center" wrapText="1"/>
    </xf>
    <xf numFmtId="0" fontId="0" fillId="0" borderId="51" xfId="0" applyBorder="1" applyAlignment="1">
      <alignment horizontal="left" vertical="center" wrapText="1"/>
    </xf>
    <xf numFmtId="0" fontId="0" fillId="0" borderId="0" xfId="0" applyFont="1" applyAlignment="1">
      <alignment horizontal="left" vertical="top" wrapText="1"/>
    </xf>
    <xf numFmtId="0" fontId="2" fillId="0" borderId="0" xfId="0" applyFont="1" applyAlignment="1">
      <alignment horizontal="left" vertical="top" wrapText="1"/>
    </xf>
    <xf numFmtId="0" fontId="0" fillId="0" borderId="11" xfId="0" applyBorder="1" applyAlignment="1">
      <alignment horizontal="left" vertical="center" wrapText="1"/>
    </xf>
    <xf numFmtId="0" fontId="0" fillId="21" borderId="11" xfId="0" applyNumberFormat="1" applyFill="1" applyBorder="1" applyAlignment="1">
      <alignment horizontal="left" vertical="center" wrapText="1"/>
    </xf>
    <xf numFmtId="0" fontId="0" fillId="21" borderId="117" xfId="0" applyNumberFormat="1" applyFill="1" applyBorder="1" applyAlignment="1">
      <alignment horizontal="right" vertical="center" wrapText="1"/>
    </xf>
    <xf numFmtId="0" fontId="0" fillId="0" borderId="118" xfId="0" applyBorder="1" applyAlignment="1">
      <alignment horizontal="right" vertical="center" wrapText="1"/>
    </xf>
    <xf numFmtId="0" fontId="0" fillId="0" borderId="117" xfId="0" applyBorder="1" applyAlignment="1">
      <alignment vertical="center" wrapText="1"/>
    </xf>
    <xf numFmtId="0" fontId="0" fillId="0" borderId="43" xfId="0" applyBorder="1" applyAlignment="1">
      <alignment vertical="center" wrapText="1"/>
    </xf>
    <xf numFmtId="0" fontId="0" fillId="0" borderId="43" xfId="0" applyFont="1" applyFill="1" applyBorder="1" applyAlignment="1">
      <alignment horizontal="left" vertical="center"/>
    </xf>
    <xf numFmtId="0" fontId="0" fillId="0" borderId="116" xfId="0" applyFill="1" applyBorder="1" applyAlignment="1">
      <alignment horizontal="left" vertical="center"/>
    </xf>
    <xf numFmtId="0" fontId="0" fillId="0" borderId="44" xfId="0" applyFill="1" applyBorder="1" applyAlignment="1">
      <alignment horizontal="left" vertical="center"/>
    </xf>
    <xf numFmtId="0" fontId="0" fillId="0" borderId="43" xfId="0" applyBorder="1" applyAlignment="1">
      <alignment horizontal="left" vertical="center" wrapText="1"/>
    </xf>
    <xf numFmtId="0" fontId="0" fillId="0" borderId="68" xfId="0" applyFont="1" applyFill="1" applyBorder="1" applyAlignment="1">
      <alignment horizontal="left" vertical="center"/>
    </xf>
    <xf numFmtId="0" fontId="0" fillId="0" borderId="78" xfId="0" applyFill="1" applyBorder="1" applyAlignment="1">
      <alignment horizontal="left" vertical="center"/>
    </xf>
    <xf numFmtId="0" fontId="0" fillId="0" borderId="79" xfId="0" applyFill="1" applyBorder="1" applyAlignment="1">
      <alignment horizontal="left" vertical="center"/>
    </xf>
    <xf numFmtId="0" fontId="0" fillId="0" borderId="61" xfId="0" applyFont="1" applyFill="1" applyBorder="1" applyAlignment="1">
      <alignment horizontal="left" vertical="center"/>
    </xf>
    <xf numFmtId="0" fontId="0" fillId="0" borderId="81" xfId="0" applyFill="1" applyBorder="1" applyAlignment="1">
      <alignment horizontal="left" vertical="center"/>
    </xf>
    <xf numFmtId="0" fontId="0" fillId="0" borderId="82" xfId="0" applyFill="1" applyBorder="1" applyAlignment="1">
      <alignment horizontal="left" vertical="center"/>
    </xf>
    <xf numFmtId="0" fontId="0" fillId="0" borderId="117" xfId="0" applyFont="1" applyBorder="1" applyAlignment="1">
      <alignment horizontal="center" vertical="center"/>
    </xf>
    <xf numFmtId="0" fontId="0" fillId="0" borderId="109"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59" xfId="0" applyFont="1" applyBorder="1" applyAlignment="1">
      <alignment horizontal="center" vertical="center"/>
    </xf>
    <xf numFmtId="0" fontId="0" fillId="0" borderId="128" xfId="0" applyFont="1" applyBorder="1" applyAlignment="1">
      <alignment horizontal="center" vertical="center"/>
    </xf>
    <xf numFmtId="0" fontId="0" fillId="0" borderId="71" xfId="0" applyFont="1" applyBorder="1" applyAlignment="1">
      <alignment horizontal="left" vertical="center" wrapText="1"/>
    </xf>
    <xf numFmtId="0" fontId="0" fillId="0" borderId="129" xfId="0" applyBorder="1" applyAlignment="1">
      <alignment vertical="center"/>
    </xf>
    <xf numFmtId="0" fontId="0" fillId="0" borderId="68" xfId="0" applyFont="1" applyBorder="1" applyAlignment="1">
      <alignment horizontal="left" vertical="center" wrapText="1"/>
    </xf>
    <xf numFmtId="0" fontId="0" fillId="0" borderId="79" xfId="0" applyBorder="1" applyAlignment="1">
      <alignment vertical="center"/>
    </xf>
    <xf numFmtId="0" fontId="36" fillId="0" borderId="130" xfId="0" applyFont="1" applyBorder="1" applyAlignment="1">
      <alignment horizontal="justify" vertical="center" wrapText="1"/>
    </xf>
    <xf numFmtId="0" fontId="33" fillId="0" borderId="26" xfId="0" applyFont="1" applyBorder="1" applyAlignment="1">
      <alignment vertical="center" wrapText="1"/>
    </xf>
    <xf numFmtId="0" fontId="33" fillId="0" borderId="131" xfId="0" applyFont="1" applyBorder="1" applyAlignment="1">
      <alignment vertical="center" wrapText="1"/>
    </xf>
    <xf numFmtId="0" fontId="17" fillId="0" borderId="132" xfId="0" applyFont="1" applyBorder="1" applyAlignment="1">
      <alignment horizontal="justify" vertical="center" wrapText="1"/>
    </xf>
    <xf numFmtId="0" fontId="0" fillId="0" borderId="96" xfId="0" applyBorder="1" applyAlignment="1">
      <alignment vertical="center" wrapText="1"/>
    </xf>
    <xf numFmtId="0" fontId="0" fillId="0" borderId="133" xfId="0" applyBorder="1" applyAlignment="1">
      <alignment vertical="center" wrapText="1"/>
    </xf>
    <xf numFmtId="0" fontId="17" fillId="0" borderId="134" xfId="0" applyFont="1" applyBorder="1" applyAlignment="1">
      <alignment horizontal="justify" vertical="center" wrapText="1"/>
    </xf>
    <xf numFmtId="0" fontId="0" fillId="0" borderId="97" xfId="0" applyBorder="1" applyAlignment="1">
      <alignment vertical="center" wrapText="1"/>
    </xf>
    <xf numFmtId="0" fontId="0" fillId="0" borderId="135" xfId="0" applyBorder="1" applyAlignment="1">
      <alignment vertical="center" wrapText="1"/>
    </xf>
    <xf numFmtId="0" fontId="17" fillId="0" borderId="136" xfId="0" applyFont="1" applyBorder="1" applyAlignment="1">
      <alignment horizontal="justify" vertical="center" wrapText="1"/>
    </xf>
    <xf numFmtId="0" fontId="0" fillId="0" borderId="137" xfId="0" applyBorder="1" applyAlignment="1">
      <alignment vertical="center" wrapText="1"/>
    </xf>
    <xf numFmtId="0" fontId="0" fillId="0" borderId="138" xfId="0" applyBorder="1" applyAlignment="1">
      <alignment vertical="center" wrapText="1"/>
    </xf>
    <xf numFmtId="0" fontId="17" fillId="26" borderId="139" xfId="0" applyFont="1" applyFill="1" applyBorder="1" applyAlignment="1">
      <alignment horizontal="center" vertical="center" wrapText="1"/>
    </xf>
    <xf numFmtId="0" fontId="17" fillId="26" borderId="116" xfId="0" applyFont="1" applyFill="1" applyBorder="1" applyAlignment="1">
      <alignment horizontal="center" vertical="center" wrapText="1"/>
    </xf>
    <xf numFmtId="0" fontId="17" fillId="26" borderId="44" xfId="0" applyFont="1" applyFill="1" applyBorder="1" applyAlignment="1">
      <alignment horizontal="center" vertical="center" wrapText="1"/>
    </xf>
    <xf numFmtId="0" fontId="33" fillId="0" borderId="140" xfId="0" applyFont="1" applyBorder="1" applyAlignment="1">
      <alignment horizontal="center" vertical="center" wrapText="1"/>
    </xf>
    <xf numFmtId="0" fontId="33" fillId="0" borderId="91" xfId="0" applyFont="1" applyBorder="1" applyAlignment="1">
      <alignment horizontal="center" vertical="center" wrapText="1"/>
    </xf>
    <xf numFmtId="0" fontId="33" fillId="0" borderId="141" xfId="0" applyFont="1" applyBorder="1" applyAlignment="1">
      <alignment horizontal="center" vertical="center" wrapText="1"/>
    </xf>
    <xf numFmtId="0" fontId="0" fillId="0" borderId="132" xfId="0" applyFont="1" applyFill="1" applyBorder="1" applyAlignment="1">
      <alignment horizontal="left" vertical="center" wrapText="1"/>
    </xf>
    <xf numFmtId="0" fontId="0" fillId="0" borderId="142" xfId="0" applyBorder="1" applyAlignment="1">
      <alignment vertical="center" wrapText="1"/>
    </xf>
    <xf numFmtId="0" fontId="32" fillId="26" borderId="42" xfId="0" applyFont="1" applyFill="1" applyBorder="1" applyAlignment="1">
      <alignment horizontal="center" vertical="center" wrapText="1"/>
    </xf>
    <xf numFmtId="0" fontId="32" fillId="26" borderId="92" xfId="0" applyFont="1" applyFill="1" applyBorder="1" applyAlignment="1">
      <alignment horizontal="center" vertical="center" wrapText="1"/>
    </xf>
    <xf numFmtId="0" fontId="32" fillId="26" borderId="5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116" xfId="0" applyBorder="1" applyAlignment="1">
      <alignment vertical="center"/>
    </xf>
    <xf numFmtId="0" fontId="0" fillId="0" borderId="44" xfId="0" applyBorder="1" applyAlignment="1">
      <alignment vertical="center"/>
    </xf>
    <xf numFmtId="180" fontId="0" fillId="24" borderId="43" xfId="0" applyNumberFormat="1" applyFill="1" applyBorder="1" applyAlignment="1">
      <alignment horizontal="center" vertical="center" wrapText="1"/>
    </xf>
    <xf numFmtId="180" fontId="0" fillId="24" borderId="116" xfId="0" applyNumberFormat="1" applyFill="1" applyBorder="1" applyAlignment="1">
      <alignment horizontal="center" vertical="center" wrapText="1"/>
    </xf>
    <xf numFmtId="0" fontId="0" fillId="0" borderId="44" xfId="0" applyBorder="1" applyAlignment="1">
      <alignment horizontal="center" vertical="center" wrapText="1"/>
    </xf>
    <xf numFmtId="0" fontId="0" fillId="0" borderId="116" xfId="0" applyBorder="1" applyAlignment="1">
      <alignment horizontal="left" vertical="center" wrapText="1"/>
    </xf>
    <xf numFmtId="0" fontId="0" fillId="26" borderId="68" xfId="0" applyFont="1" applyFill="1" applyBorder="1" applyAlignment="1">
      <alignment horizontal="justify" vertical="center" wrapText="1"/>
    </xf>
    <xf numFmtId="0" fontId="0" fillId="0" borderId="143" xfId="0" applyBorder="1" applyAlignment="1">
      <alignment vertical="center" wrapText="1"/>
    </xf>
    <xf numFmtId="0" fontId="0" fillId="26" borderId="61" xfId="0" applyFont="1" applyFill="1" applyBorder="1" applyAlignment="1">
      <alignment horizontal="justify" vertical="center" wrapText="1"/>
    </xf>
    <xf numFmtId="0" fontId="0" fillId="0" borderId="144" xfId="0" applyBorder="1" applyAlignment="1">
      <alignment vertical="center" wrapText="1"/>
    </xf>
    <xf numFmtId="0" fontId="0" fillId="0" borderId="145" xfId="0" applyFont="1" applyFill="1" applyBorder="1" applyAlignment="1">
      <alignment horizontal="left" vertical="center" wrapText="1"/>
    </xf>
    <xf numFmtId="0" fontId="0" fillId="0" borderId="95" xfId="0" applyBorder="1" applyAlignment="1">
      <alignment vertical="center" wrapText="1"/>
    </xf>
    <xf numFmtId="0" fontId="0" fillId="0" borderId="146" xfId="0" applyBorder="1" applyAlignment="1">
      <alignment vertical="center" wrapText="1"/>
    </xf>
    <xf numFmtId="0" fontId="17" fillId="26" borderId="147" xfId="0" applyFont="1" applyFill="1" applyBorder="1" applyAlignment="1">
      <alignment horizontal="left" vertical="center" wrapText="1"/>
    </xf>
    <xf numFmtId="0" fontId="0" fillId="0" borderId="148" xfId="0" applyBorder="1" applyAlignment="1">
      <alignment horizontal="left" vertical="center" wrapText="1"/>
    </xf>
    <xf numFmtId="0" fontId="0" fillId="0" borderId="75" xfId="0" applyBorder="1" applyAlignment="1">
      <alignment horizontal="left" vertical="center" wrapText="1"/>
    </xf>
    <xf numFmtId="0" fontId="0" fillId="0" borderId="149" xfId="0" applyBorder="1" applyAlignment="1">
      <alignment horizontal="left" vertical="center" wrapText="1"/>
    </xf>
    <xf numFmtId="0" fontId="0" fillId="0" borderId="132" xfId="0" applyBorder="1" applyAlignment="1">
      <alignment horizontal="left" vertical="center" wrapText="1"/>
    </xf>
    <xf numFmtId="0" fontId="0" fillId="0" borderId="133" xfId="0" applyBorder="1" applyAlignment="1">
      <alignment horizontal="left" vertical="center" wrapText="1"/>
    </xf>
    <xf numFmtId="0" fontId="0" fillId="0" borderId="118" xfId="0" applyBorder="1" applyAlignment="1">
      <alignment horizontal="center" vertical="center"/>
    </xf>
    <xf numFmtId="0" fontId="0" fillId="26" borderId="145" xfId="0" applyFont="1" applyFill="1" applyBorder="1" applyAlignment="1">
      <alignment horizontal="justify" vertical="center" wrapText="1"/>
    </xf>
    <xf numFmtId="0" fontId="0" fillId="0" borderId="75" xfId="0" applyFont="1" applyFill="1" applyBorder="1" applyAlignment="1">
      <alignment horizontal="left" vertical="center" wrapText="1"/>
    </xf>
    <xf numFmtId="0" fontId="0" fillId="0" borderId="0" xfId="0" applyBorder="1" applyAlignment="1">
      <alignment vertical="center" wrapText="1"/>
    </xf>
    <xf numFmtId="0" fontId="0" fillId="0" borderId="150" xfId="0" applyBorder="1" applyAlignment="1">
      <alignment vertical="center" wrapText="1"/>
    </xf>
    <xf numFmtId="0" fontId="0" fillId="21" borderId="145" xfId="0" applyFont="1" applyFill="1" applyBorder="1" applyAlignment="1">
      <alignment horizontal="left" vertical="center" wrapText="1" shrinkToFit="1"/>
    </xf>
    <xf numFmtId="0" fontId="0" fillId="21" borderId="95" xfId="0" applyFont="1" applyFill="1" applyBorder="1" applyAlignment="1">
      <alignment horizontal="left" vertical="center" wrapText="1" shrinkToFit="1"/>
    </xf>
    <xf numFmtId="0" fontId="0" fillId="21" borderId="151" xfId="0" applyFont="1" applyFill="1" applyBorder="1" applyAlignment="1">
      <alignment horizontal="left" vertical="center" wrapText="1" shrinkToFit="1"/>
    </xf>
    <xf numFmtId="0" fontId="0" fillId="21" borderId="68" xfId="0" applyFont="1" applyFill="1" applyBorder="1" applyAlignment="1">
      <alignment horizontal="left" vertical="center"/>
    </xf>
    <xf numFmtId="0" fontId="0" fillId="21" borderId="78" xfId="0" applyFill="1" applyBorder="1" applyAlignment="1">
      <alignment horizontal="left" vertical="center"/>
    </xf>
    <xf numFmtId="0" fontId="0" fillId="21" borderId="79" xfId="0" applyFill="1" applyBorder="1" applyAlignment="1">
      <alignment horizontal="left" vertical="center"/>
    </xf>
    <xf numFmtId="0" fontId="0" fillId="21" borderId="61" xfId="0" applyFont="1" applyFill="1" applyBorder="1" applyAlignment="1">
      <alignment horizontal="left" vertical="center"/>
    </xf>
    <xf numFmtId="0" fontId="0" fillId="21" borderId="81" xfId="0" applyFill="1" applyBorder="1" applyAlignment="1">
      <alignment horizontal="left" vertical="center"/>
    </xf>
    <xf numFmtId="0" fontId="0" fillId="21" borderId="82" xfId="0" applyFill="1" applyBorder="1" applyAlignment="1">
      <alignment horizontal="left" vertical="center"/>
    </xf>
    <xf numFmtId="0" fontId="0" fillId="0" borderId="145" xfId="0" applyFont="1" applyFill="1" applyBorder="1" applyAlignment="1">
      <alignment horizontal="left" vertical="center"/>
    </xf>
    <xf numFmtId="0" fontId="0" fillId="0" borderId="95" xfId="0" applyFill="1" applyBorder="1" applyAlignment="1">
      <alignment horizontal="left" vertical="center"/>
    </xf>
    <xf numFmtId="0" fontId="0" fillId="0" borderId="151" xfId="0" applyFill="1" applyBorder="1" applyAlignment="1">
      <alignment horizontal="left" vertical="center"/>
    </xf>
    <xf numFmtId="0" fontId="0" fillId="0" borderId="68" xfId="0" applyFont="1" applyFill="1" applyBorder="1" applyAlignment="1">
      <alignment horizontal="left" vertical="center" wrapText="1"/>
    </xf>
    <xf numFmtId="0" fontId="0" fillId="0" borderId="79" xfId="0" applyFill="1" applyBorder="1" applyAlignment="1">
      <alignment vertical="center"/>
    </xf>
    <xf numFmtId="0" fontId="0" fillId="0" borderId="61" xfId="0" applyFont="1" applyFill="1" applyBorder="1" applyAlignment="1">
      <alignment horizontal="left" vertical="center" wrapText="1"/>
    </xf>
    <xf numFmtId="0" fontId="0" fillId="0" borderId="82" xfId="0" applyFill="1" applyBorder="1" applyAlignment="1">
      <alignment vertical="center"/>
    </xf>
    <xf numFmtId="0" fontId="0" fillId="0" borderId="117" xfId="0" applyFont="1" applyFill="1" applyBorder="1" applyAlignment="1">
      <alignment horizontal="left" vertical="center"/>
    </xf>
    <xf numFmtId="0" fontId="0" fillId="0" borderId="109" xfId="0" applyFill="1" applyBorder="1" applyAlignment="1">
      <alignment horizontal="left" vertical="center"/>
    </xf>
    <xf numFmtId="0" fontId="0" fillId="0" borderId="118" xfId="0" applyFill="1" applyBorder="1" applyAlignment="1">
      <alignment horizontal="left" vertical="center"/>
    </xf>
    <xf numFmtId="0" fontId="0" fillId="0" borderId="151" xfId="0" applyFill="1" applyBorder="1" applyAlignment="1">
      <alignment vertical="center"/>
    </xf>
    <xf numFmtId="0" fontId="0" fillId="0" borderId="117" xfId="0" applyFont="1" applyBorder="1" applyAlignment="1">
      <alignment horizontal="left" vertical="center" wrapText="1"/>
    </xf>
    <xf numFmtId="0" fontId="0" fillId="0" borderId="118" xfId="0" applyFont="1" applyBorder="1" applyAlignment="1">
      <alignment horizontal="left" vertical="center" wrapText="1"/>
    </xf>
    <xf numFmtId="0" fontId="0" fillId="0" borderId="75" xfId="0" applyFont="1" applyBorder="1" applyAlignment="1">
      <alignment horizontal="left" vertical="center" wrapText="1"/>
    </xf>
    <xf numFmtId="0" fontId="0" fillId="0" borderId="149" xfId="0" applyFont="1" applyBorder="1" applyAlignment="1">
      <alignment horizontal="left" vertical="center" wrapText="1"/>
    </xf>
    <xf numFmtId="0" fontId="0" fillId="0" borderId="12" xfId="0" applyFont="1" applyBorder="1" applyAlignment="1">
      <alignment horizontal="left" vertical="center" wrapText="1"/>
    </xf>
    <xf numFmtId="0" fontId="0" fillId="0" borderId="128" xfId="0" applyFont="1" applyBorder="1" applyAlignment="1">
      <alignment horizontal="left" vertical="center" wrapText="1"/>
    </xf>
    <xf numFmtId="0" fontId="0" fillId="0" borderId="71" xfId="0" applyFont="1" applyFill="1" applyBorder="1" applyAlignment="1">
      <alignment horizontal="left" vertical="center" wrapText="1"/>
    </xf>
    <xf numFmtId="0" fontId="0" fillId="0" borderId="129" xfId="0" applyFill="1" applyBorder="1" applyAlignment="1">
      <alignment vertical="center"/>
    </xf>
    <xf numFmtId="0" fontId="0" fillId="26" borderId="117" xfId="0" applyFont="1" applyFill="1" applyBorder="1" applyAlignment="1">
      <alignment horizontal="left" vertical="center" wrapText="1"/>
    </xf>
    <xf numFmtId="0" fontId="0" fillId="26" borderId="118" xfId="0" applyFont="1" applyFill="1" applyBorder="1" applyAlignment="1">
      <alignment horizontal="left" vertical="center" wrapText="1"/>
    </xf>
    <xf numFmtId="0" fontId="0" fillId="26" borderId="75" xfId="0" applyFont="1" applyFill="1" applyBorder="1" applyAlignment="1">
      <alignment horizontal="left" vertical="center" wrapText="1"/>
    </xf>
    <xf numFmtId="0" fontId="0" fillId="26" borderId="149" xfId="0" applyFont="1" applyFill="1" applyBorder="1" applyAlignment="1">
      <alignment horizontal="left" vertical="center" wrapText="1"/>
    </xf>
    <xf numFmtId="0" fontId="0" fillId="26" borderId="12" xfId="0" applyFont="1" applyFill="1" applyBorder="1" applyAlignment="1">
      <alignment horizontal="left" vertical="center" wrapText="1"/>
    </xf>
    <xf numFmtId="0" fontId="0" fillId="26" borderId="128"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82" xfId="0" applyBorder="1" applyAlignment="1">
      <alignment vertical="center"/>
    </xf>
    <xf numFmtId="0" fontId="0" fillId="21" borderId="117" xfId="0" applyFont="1" applyFill="1" applyBorder="1" applyAlignment="1">
      <alignment horizontal="left" vertical="center"/>
    </xf>
    <xf numFmtId="0" fontId="0" fillId="21" borderId="109" xfId="0" applyFont="1" applyFill="1" applyBorder="1" applyAlignment="1">
      <alignment horizontal="left" vertical="center"/>
    </xf>
    <xf numFmtId="0" fontId="0" fillId="21" borderId="118" xfId="0" applyFont="1" applyFill="1" applyBorder="1" applyAlignment="1">
      <alignment horizontal="left" vertical="center"/>
    </xf>
    <xf numFmtId="0" fontId="0" fillId="21" borderId="75" xfId="0" applyFont="1" applyFill="1" applyBorder="1" applyAlignment="1">
      <alignment horizontal="left" vertical="center"/>
    </xf>
    <xf numFmtId="0" fontId="0" fillId="21" borderId="0" xfId="0" applyFont="1" applyFill="1" applyBorder="1" applyAlignment="1">
      <alignment horizontal="left" vertical="center"/>
    </xf>
    <xf numFmtId="0" fontId="0" fillId="21" borderId="149" xfId="0" applyFont="1" applyFill="1" applyBorder="1" applyAlignment="1">
      <alignment horizontal="left" vertical="center"/>
    </xf>
    <xf numFmtId="0" fontId="0" fillId="21" borderId="12" xfId="0" applyFont="1" applyFill="1" applyBorder="1" applyAlignment="1">
      <alignment horizontal="left" vertical="center"/>
    </xf>
    <xf numFmtId="0" fontId="0" fillId="21" borderId="59" xfId="0" applyFont="1" applyFill="1" applyBorder="1" applyAlignment="1">
      <alignment horizontal="left" vertical="center"/>
    </xf>
    <xf numFmtId="0" fontId="0" fillId="21" borderId="128" xfId="0" applyFont="1" applyFill="1" applyBorder="1" applyAlignment="1">
      <alignment horizontal="left" vertical="center"/>
    </xf>
    <xf numFmtId="0" fontId="0" fillId="0" borderId="109" xfId="0"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128" xfId="0" applyBorder="1" applyAlignment="1">
      <alignment horizontal="center" vertical="center"/>
    </xf>
    <xf numFmtId="0" fontId="17" fillId="26" borderId="117" xfId="0" applyFont="1" applyFill="1" applyBorder="1" applyAlignment="1">
      <alignment horizontal="center" vertical="center" wrapText="1"/>
    </xf>
    <xf numFmtId="0" fontId="0" fillId="0" borderId="109" xfId="0" applyBorder="1" applyAlignment="1">
      <alignment horizontal="center" vertical="center" wrapText="1"/>
    </xf>
    <xf numFmtId="0" fontId="0" fillId="0" borderId="75"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59" xfId="0" applyBorder="1" applyAlignment="1">
      <alignment horizontal="center" vertical="center" wrapText="1"/>
    </xf>
    <xf numFmtId="0" fontId="0" fillId="0" borderId="145" xfId="0" applyFont="1" applyBorder="1" applyAlignment="1">
      <alignment horizontal="left" vertical="center" wrapText="1"/>
    </xf>
    <xf numFmtId="0" fontId="0" fillId="0" borderId="151" xfId="0" applyBorder="1" applyAlignment="1">
      <alignment vertical="center"/>
    </xf>
    <xf numFmtId="0" fontId="17" fillId="26" borderId="152" xfId="0" applyFont="1" applyFill="1" applyBorder="1" applyAlignment="1">
      <alignment horizontal="center" vertical="center" wrapText="1" shrinkToFit="1"/>
    </xf>
    <xf numFmtId="0" fontId="17" fillId="26" borderId="118" xfId="0" applyFont="1" applyFill="1" applyBorder="1" applyAlignment="1">
      <alignment horizontal="center" vertical="center" wrapText="1"/>
    </xf>
    <xf numFmtId="0" fontId="17" fillId="26" borderId="12" xfId="0" applyFont="1" applyFill="1" applyBorder="1" applyAlignment="1">
      <alignment horizontal="center" vertical="center" wrapText="1"/>
    </xf>
    <xf numFmtId="0" fontId="17" fillId="26" borderId="128" xfId="0" applyFont="1" applyFill="1" applyBorder="1" applyAlignment="1">
      <alignment horizontal="center" vertical="center" wrapText="1"/>
    </xf>
    <xf numFmtId="0" fontId="0" fillId="21" borderId="43" xfId="0" applyFont="1" applyFill="1" applyBorder="1" applyAlignment="1">
      <alignment horizontal="left" vertical="center"/>
    </xf>
    <xf numFmtId="0" fontId="0" fillId="21" borderId="116" xfId="0" applyFill="1" applyBorder="1" applyAlignment="1">
      <alignment horizontal="left" vertical="center"/>
    </xf>
    <xf numFmtId="0" fontId="0" fillId="21" borderId="44" xfId="0" applyFill="1" applyBorder="1" applyAlignment="1">
      <alignment horizontal="left" vertical="center"/>
    </xf>
    <xf numFmtId="38" fontId="0" fillId="21" borderId="11" xfId="50" applyFont="1" applyFill="1" applyBorder="1" applyAlignment="1">
      <alignment vertical="center"/>
    </xf>
    <xf numFmtId="0" fontId="0" fillId="0" borderId="116" xfId="0" applyFont="1" applyBorder="1" applyAlignment="1">
      <alignment horizontal="center" vertical="center"/>
    </xf>
    <xf numFmtId="0" fontId="0" fillId="0" borderId="44" xfId="0" applyFont="1" applyBorder="1" applyAlignment="1">
      <alignment horizontal="center" vertical="center"/>
    </xf>
    <xf numFmtId="0" fontId="0" fillId="0" borderId="116" xfId="0" applyBorder="1" applyAlignment="1">
      <alignment horizontal="left" vertical="center"/>
    </xf>
    <xf numFmtId="0" fontId="0" fillId="0" borderId="44" xfId="0" applyBorder="1" applyAlignment="1">
      <alignment horizontal="left" vertical="center"/>
    </xf>
    <xf numFmtId="0" fontId="17" fillId="26" borderId="38" xfId="0" applyFont="1" applyFill="1" applyBorder="1" applyAlignment="1">
      <alignment horizontal="center" vertical="center" shrinkToFit="1"/>
    </xf>
    <xf numFmtId="0" fontId="17" fillId="26" borderId="11" xfId="0" applyFont="1" applyFill="1" applyBorder="1" applyAlignment="1">
      <alignment horizontal="center" vertical="center" wrapText="1"/>
    </xf>
    <xf numFmtId="0" fontId="17" fillId="26" borderId="153" xfId="0" applyFont="1" applyFill="1" applyBorder="1" applyAlignment="1">
      <alignment horizontal="center" vertical="center" wrapText="1" shrinkToFit="1"/>
    </xf>
    <xf numFmtId="0" fontId="0" fillId="0" borderId="44" xfId="0" applyBorder="1" applyAlignment="1">
      <alignment horizontal="center" vertical="center"/>
    </xf>
    <xf numFmtId="0" fontId="17" fillId="0" borderId="11" xfId="0" applyFont="1" applyBorder="1" applyAlignment="1">
      <alignment horizontal="center" vertical="center" wrapText="1"/>
    </xf>
    <xf numFmtId="0" fontId="17" fillId="26" borderId="75" xfId="0" applyFont="1" applyFill="1" applyBorder="1" applyAlignment="1">
      <alignment horizontal="center" vertical="center" wrapText="1"/>
    </xf>
    <xf numFmtId="0" fontId="17" fillId="26" borderId="149" xfId="0" applyFont="1" applyFill="1" applyBorder="1" applyAlignment="1">
      <alignment horizontal="center" vertical="center" wrapText="1"/>
    </xf>
    <xf numFmtId="0" fontId="17" fillId="26" borderId="154" xfId="0" applyFont="1" applyFill="1" applyBorder="1" applyAlignment="1">
      <alignment horizontal="center" vertical="center" wrapText="1"/>
    </xf>
    <xf numFmtId="0" fontId="17" fillId="26" borderId="153" xfId="0" applyFont="1" applyFill="1" applyBorder="1" applyAlignment="1">
      <alignment horizontal="center" vertical="center" wrapText="1"/>
    </xf>
    <xf numFmtId="0" fontId="17" fillId="26" borderId="155" xfId="0" applyFont="1" applyFill="1" applyBorder="1" applyAlignment="1">
      <alignment horizontal="center" vertical="center" wrapText="1"/>
    </xf>
    <xf numFmtId="0" fontId="0" fillId="0" borderId="156" xfId="0" applyBorder="1" applyAlignment="1">
      <alignment horizontal="center" vertical="center" wrapText="1"/>
    </xf>
    <xf numFmtId="0" fontId="0" fillId="0" borderId="0" xfId="0" applyAlignment="1">
      <alignment horizontal="center" vertical="center" wrapText="1"/>
    </xf>
    <xf numFmtId="0" fontId="0" fillId="0" borderId="150" xfId="0" applyBorder="1" applyAlignment="1">
      <alignment horizontal="center" vertical="center" wrapText="1"/>
    </xf>
    <xf numFmtId="0" fontId="0" fillId="0" borderId="132" xfId="0" applyBorder="1" applyAlignment="1">
      <alignment horizontal="center" vertical="center" wrapText="1"/>
    </xf>
    <xf numFmtId="0" fontId="0" fillId="0" borderId="96" xfId="0" applyBorder="1" applyAlignment="1">
      <alignment horizontal="center" vertical="center" wrapText="1"/>
    </xf>
    <xf numFmtId="0" fontId="0" fillId="0" borderId="142" xfId="0" applyBorder="1" applyAlignment="1">
      <alignment horizontal="center" vertical="center" wrapText="1"/>
    </xf>
    <xf numFmtId="0" fontId="0" fillId="21" borderId="117" xfId="0" applyFont="1" applyFill="1" applyBorder="1" applyAlignment="1">
      <alignment vertical="top"/>
    </xf>
    <xf numFmtId="0" fontId="0" fillId="21" borderId="109" xfId="0" applyFont="1" applyFill="1" applyBorder="1" applyAlignment="1">
      <alignment vertical="top"/>
    </xf>
    <xf numFmtId="0" fontId="0" fillId="21" borderId="118" xfId="0" applyFont="1" applyFill="1" applyBorder="1" applyAlignment="1">
      <alignment vertical="top"/>
    </xf>
    <xf numFmtId="0" fontId="0" fillId="21" borderId="75" xfId="0" applyFont="1" applyFill="1" applyBorder="1" applyAlignment="1">
      <alignment vertical="top"/>
    </xf>
    <xf numFmtId="0" fontId="0" fillId="21" borderId="0" xfId="0" applyFont="1" applyFill="1" applyBorder="1" applyAlignment="1">
      <alignment vertical="top"/>
    </xf>
    <xf numFmtId="0" fontId="0" fillId="21" borderId="149" xfId="0" applyFont="1" applyFill="1" applyBorder="1" applyAlignment="1">
      <alignment vertical="top"/>
    </xf>
    <xf numFmtId="0" fontId="0" fillId="21" borderId="12" xfId="0" applyFont="1" applyFill="1" applyBorder="1" applyAlignment="1">
      <alignment vertical="top"/>
    </xf>
    <xf numFmtId="0" fontId="0" fillId="21" borderId="59" xfId="0" applyFont="1" applyFill="1" applyBorder="1" applyAlignment="1">
      <alignment vertical="top"/>
    </xf>
    <xf numFmtId="0" fontId="0" fillId="21" borderId="128" xfId="0" applyFont="1" applyFill="1" applyBorder="1" applyAlignment="1">
      <alignment vertical="top"/>
    </xf>
    <xf numFmtId="38" fontId="0" fillId="0" borderId="11" xfId="50" applyFont="1" applyBorder="1" applyAlignment="1">
      <alignment vertical="center"/>
    </xf>
    <xf numFmtId="0" fontId="0" fillId="0" borderId="11" xfId="0" applyFont="1" applyBorder="1" applyAlignment="1">
      <alignment horizontal="center" vertical="center"/>
    </xf>
    <xf numFmtId="0" fontId="0" fillId="0" borderId="145" xfId="0" applyBorder="1" applyAlignment="1">
      <alignment horizontal="center" vertical="center" shrinkToFit="1"/>
    </xf>
    <xf numFmtId="0" fontId="0" fillId="0" borderId="95" xfId="0" applyBorder="1" applyAlignment="1">
      <alignment horizontal="center" vertical="center" shrinkToFit="1"/>
    </xf>
    <xf numFmtId="0" fontId="0" fillId="0" borderId="151" xfId="0" applyBorder="1" applyAlignment="1">
      <alignment horizontal="center" vertical="center" shrinkToFit="1"/>
    </xf>
    <xf numFmtId="0" fontId="17" fillId="26" borderId="157" xfId="0" applyFont="1" applyFill="1" applyBorder="1" applyAlignment="1">
      <alignment horizontal="center" vertical="center" wrapText="1" shrinkToFit="1"/>
    </xf>
    <xf numFmtId="0" fontId="17" fillId="26" borderId="158" xfId="0" applyFont="1" applyFill="1" applyBorder="1" applyAlignment="1">
      <alignment horizontal="center" vertical="center" wrapText="1" shrinkToFit="1"/>
    </xf>
    <xf numFmtId="0" fontId="17" fillId="26" borderId="58" xfId="0" applyFont="1" applyFill="1" applyBorder="1" applyAlignment="1">
      <alignment horizontal="center" vertical="center" shrinkToFit="1"/>
    </xf>
    <xf numFmtId="0" fontId="17" fillId="26" borderId="155" xfId="0" applyFont="1" applyFill="1" applyBorder="1" applyAlignment="1">
      <alignment horizontal="center" vertical="center" wrapText="1" shrinkToFit="1"/>
    </xf>
    <xf numFmtId="0" fontId="0" fillId="0" borderId="159" xfId="63" applyFill="1" applyBorder="1" applyAlignment="1">
      <alignment horizontal="center" vertical="center" wrapText="1"/>
      <protection/>
    </xf>
    <xf numFmtId="0" fontId="0" fillId="0" borderId="160" xfId="63" applyFill="1" applyBorder="1" applyAlignment="1">
      <alignment horizontal="center" vertical="center" wrapText="1"/>
      <protection/>
    </xf>
    <xf numFmtId="0" fontId="0" fillId="0" borderId="161" xfId="63" applyFont="1" applyFill="1" applyBorder="1" applyAlignment="1">
      <alignment horizontal="center" vertical="center" wrapText="1"/>
      <protection/>
    </xf>
    <xf numFmtId="0" fontId="0" fillId="0" borderId="162" xfId="63" applyFill="1" applyBorder="1" applyAlignment="1">
      <alignment horizontal="center" vertical="center" wrapText="1"/>
      <protection/>
    </xf>
    <xf numFmtId="0" fontId="0" fillId="0" borderId="42" xfId="63" applyFont="1" applyFill="1" applyBorder="1" applyAlignment="1" applyProtection="1">
      <alignment vertical="center" shrinkToFit="1"/>
      <protection/>
    </xf>
    <xf numFmtId="0" fontId="0" fillId="0" borderId="51" xfId="63" applyFont="1" applyFill="1" applyBorder="1" applyAlignment="1" applyProtection="1">
      <alignment vertical="center" shrinkToFit="1"/>
      <protection/>
    </xf>
    <xf numFmtId="0" fontId="0" fillId="0" borderId="43" xfId="63" applyFont="1" applyFill="1" applyBorder="1" applyAlignment="1" applyProtection="1">
      <alignment vertical="center"/>
      <protection/>
    </xf>
    <xf numFmtId="0" fontId="0" fillId="0" borderId="44" xfId="63" applyFont="1" applyFill="1" applyBorder="1" applyAlignment="1" applyProtection="1">
      <alignment vertical="center"/>
      <protection/>
    </xf>
    <xf numFmtId="0" fontId="0" fillId="0" borderId="43" xfId="63" applyFont="1" applyFill="1" applyBorder="1" applyAlignment="1" applyProtection="1">
      <alignment vertical="center" shrinkToFit="1"/>
      <protection/>
    </xf>
    <xf numFmtId="0" fontId="0" fillId="0" borderId="44" xfId="63" applyFont="1" applyFill="1" applyBorder="1" applyAlignment="1" applyProtection="1">
      <alignment vertical="center" shrinkToFit="1"/>
      <protection/>
    </xf>
    <xf numFmtId="0" fontId="0" fillId="0" borderId="163" xfId="63" applyFont="1" applyFill="1" applyBorder="1" applyAlignment="1" applyProtection="1">
      <alignment horizontal="center" vertical="center"/>
      <protection/>
    </xf>
    <xf numFmtId="0" fontId="0" fillId="0" borderId="105" xfId="63" applyFont="1" applyFill="1" applyBorder="1" applyAlignment="1" applyProtection="1">
      <alignment horizontal="center" vertical="center"/>
      <protection/>
    </xf>
    <xf numFmtId="0" fontId="0" fillId="0" borderId="164" xfId="63" applyFont="1" applyFill="1" applyBorder="1" applyAlignment="1" applyProtection="1">
      <alignment horizontal="center" vertical="center"/>
      <protection/>
    </xf>
    <xf numFmtId="0" fontId="0" fillId="0" borderId="165" xfId="63" applyFont="1" applyFill="1" applyBorder="1" applyAlignment="1" applyProtection="1">
      <alignment horizontal="center" vertical="center"/>
      <protection/>
    </xf>
    <xf numFmtId="0" fontId="0" fillId="0" borderId="0" xfId="63" applyFont="1" applyFill="1" applyBorder="1" applyAlignment="1" applyProtection="1">
      <alignment horizontal="center" vertical="center"/>
      <protection/>
    </xf>
    <xf numFmtId="0" fontId="0" fillId="0" borderId="149" xfId="63" applyFont="1" applyFill="1" applyBorder="1" applyAlignment="1" applyProtection="1">
      <alignment horizontal="center" vertical="center"/>
      <protection/>
    </xf>
    <xf numFmtId="0" fontId="0" fillId="0" borderId="166" xfId="63" applyFont="1" applyFill="1" applyBorder="1" applyAlignment="1" applyProtection="1">
      <alignment horizontal="center" vertical="center"/>
      <protection/>
    </xf>
    <xf numFmtId="0" fontId="0" fillId="0" borderId="96" xfId="63" applyFont="1" applyFill="1" applyBorder="1" applyAlignment="1" applyProtection="1">
      <alignment horizontal="center" vertical="center"/>
      <protection/>
    </xf>
    <xf numFmtId="0" fontId="0" fillId="0" borderId="133" xfId="63" applyFont="1" applyFill="1" applyBorder="1" applyAlignment="1" applyProtection="1">
      <alignment horizontal="center" vertical="center"/>
      <protection/>
    </xf>
    <xf numFmtId="0" fontId="0" fillId="0" borderId="167" xfId="63" applyFill="1" applyBorder="1" applyAlignment="1">
      <alignment horizontal="center" vertical="center" wrapText="1"/>
      <protection/>
    </xf>
    <xf numFmtId="0" fontId="0" fillId="0" borderId="105" xfId="63" applyFill="1" applyBorder="1" applyAlignment="1">
      <alignment horizontal="center" vertical="center" wrapText="1"/>
      <protection/>
    </xf>
    <xf numFmtId="0" fontId="0" fillId="0" borderId="168" xfId="63" applyFill="1" applyBorder="1" applyAlignment="1">
      <alignment horizontal="center" vertical="center" wrapText="1"/>
      <protection/>
    </xf>
    <xf numFmtId="0" fontId="0" fillId="0" borderId="42" xfId="63" applyFill="1" applyBorder="1" applyAlignment="1">
      <alignment horizontal="center" vertical="center" wrapText="1"/>
      <protection/>
    </xf>
    <xf numFmtId="0" fontId="0" fillId="0" borderId="169" xfId="63" applyFill="1" applyBorder="1" applyAlignment="1">
      <alignment horizontal="center" vertical="center" wrapText="1"/>
      <protection/>
    </xf>
    <xf numFmtId="0" fontId="0" fillId="0" borderId="170" xfId="63" applyFill="1" applyBorder="1" applyAlignment="1">
      <alignment horizontal="center" vertical="center" wrapText="1"/>
      <protection/>
    </xf>
    <xf numFmtId="0" fontId="0" fillId="0" borderId="171" xfId="63" applyFill="1" applyBorder="1" applyAlignment="1">
      <alignment horizontal="center" vertical="center" wrapText="1"/>
      <protection/>
    </xf>
    <xf numFmtId="0" fontId="0" fillId="0" borderId="172" xfId="63" applyFill="1" applyBorder="1" applyAlignment="1">
      <alignment horizontal="center" vertical="center" wrapText="1"/>
      <protection/>
    </xf>
    <xf numFmtId="0" fontId="2" fillId="0" borderId="173" xfId="63" applyFont="1" applyFill="1" applyBorder="1" applyAlignment="1" applyProtection="1">
      <alignment horizontal="center" vertical="center" textRotation="255" shrinkToFit="1"/>
      <protection/>
    </xf>
    <xf numFmtId="0" fontId="2" fillId="0" borderId="165" xfId="63" applyFont="1" applyFill="1" applyBorder="1" applyAlignment="1" applyProtection="1">
      <alignment horizontal="center" vertical="center" textRotation="255" shrinkToFit="1"/>
      <protection/>
    </xf>
    <xf numFmtId="0" fontId="2" fillId="0" borderId="174" xfId="63" applyFont="1" applyFill="1" applyBorder="1" applyAlignment="1" applyProtection="1">
      <alignment horizontal="center" vertical="center" textRotation="255" shrinkToFit="1"/>
      <protection/>
    </xf>
    <xf numFmtId="0" fontId="0" fillId="0" borderId="136" xfId="63" applyFont="1" applyFill="1" applyBorder="1" applyAlignment="1" applyProtection="1">
      <alignment vertical="center" shrinkToFit="1"/>
      <protection/>
    </xf>
    <xf numFmtId="0" fontId="0" fillId="0" borderId="138" xfId="63" applyFont="1" applyFill="1" applyBorder="1" applyAlignment="1" applyProtection="1">
      <alignment vertical="center" shrinkToFit="1"/>
      <protection/>
    </xf>
    <xf numFmtId="0" fontId="0" fillId="0" borderId="175" xfId="63" applyFill="1" applyBorder="1" applyAlignment="1">
      <alignment horizontal="center" vertical="center" wrapText="1"/>
      <protection/>
    </xf>
    <xf numFmtId="0" fontId="0" fillId="0" borderId="176" xfId="63" applyFill="1" applyBorder="1" applyAlignment="1">
      <alignment horizontal="center" vertical="center" wrapText="1"/>
      <protection/>
    </xf>
    <xf numFmtId="0" fontId="0" fillId="0" borderId="42" xfId="63" applyFont="1" applyFill="1" applyBorder="1" applyAlignment="1" applyProtection="1">
      <alignment vertical="center" wrapText="1" shrinkToFit="1"/>
      <protection/>
    </xf>
    <xf numFmtId="0" fontId="0" fillId="0" borderId="117" xfId="63" applyFont="1" applyFill="1" applyBorder="1" applyAlignment="1" applyProtection="1">
      <alignment vertical="center"/>
      <protection/>
    </xf>
    <xf numFmtId="0" fontId="0" fillId="0" borderId="118" xfId="63" applyFont="1" applyFill="1" applyBorder="1" applyAlignment="1" applyProtection="1">
      <alignment vertical="center"/>
      <protection/>
    </xf>
    <xf numFmtId="0" fontId="0" fillId="0" borderId="62" xfId="63" applyFont="1" applyFill="1" applyBorder="1" applyAlignment="1" applyProtection="1">
      <alignment vertical="center"/>
      <protection/>
    </xf>
    <xf numFmtId="0" fontId="0" fillId="0" borderId="177" xfId="63" applyFont="1" applyFill="1" applyBorder="1" applyAlignment="1" applyProtection="1">
      <alignment vertical="center"/>
      <protection/>
    </xf>
    <xf numFmtId="0" fontId="0" fillId="0" borderId="42" xfId="63" applyFont="1" applyFill="1" applyBorder="1" applyAlignment="1" applyProtection="1">
      <alignment vertical="center" wrapText="1"/>
      <protection/>
    </xf>
    <xf numFmtId="0" fontId="0" fillId="0" borderId="92" xfId="63" applyFont="1" applyFill="1" applyBorder="1" applyAlignment="1" applyProtection="1">
      <alignment vertical="center"/>
      <protection/>
    </xf>
    <xf numFmtId="0" fontId="0" fillId="0" borderId="51" xfId="63" applyFont="1" applyFill="1" applyBorder="1" applyAlignment="1" applyProtection="1">
      <alignment vertical="center"/>
      <protection/>
    </xf>
    <xf numFmtId="0" fontId="0" fillId="0" borderId="42" xfId="63" applyFont="1" applyFill="1" applyBorder="1" applyAlignment="1" applyProtection="1">
      <alignment vertical="center"/>
      <protection/>
    </xf>
    <xf numFmtId="0" fontId="2" fillId="0" borderId="0" xfId="63" applyFont="1" applyFill="1" applyBorder="1" applyAlignment="1" applyProtection="1">
      <alignment horizontal="center" vertical="center"/>
      <protection/>
    </xf>
    <xf numFmtId="0" fontId="0" fillId="0" borderId="12" xfId="63" applyFont="1" applyFill="1" applyBorder="1" applyAlignment="1" applyProtection="1">
      <alignment vertical="center"/>
      <protection/>
    </xf>
    <xf numFmtId="0" fontId="0" fillId="0" borderId="128" xfId="63" applyFont="1" applyFill="1" applyBorder="1" applyAlignment="1" applyProtection="1">
      <alignment vertical="center"/>
      <protection/>
    </xf>
    <xf numFmtId="0" fontId="0" fillId="0" borderId="178" xfId="63" applyFont="1" applyFill="1" applyBorder="1" applyAlignment="1" applyProtection="1">
      <alignment vertical="center" wrapText="1" shrinkToFit="1"/>
      <protection/>
    </xf>
    <xf numFmtId="0" fontId="0" fillId="0" borderId="131" xfId="0" applyBorder="1" applyAlignment="1">
      <alignment vertical="center" shrinkToFit="1"/>
    </xf>
    <xf numFmtId="0" fontId="2" fillId="0" borderId="179" xfId="63" applyFont="1" applyFill="1" applyBorder="1" applyAlignment="1" applyProtection="1">
      <alignment horizontal="center" vertical="center" textRotation="255" shrinkToFit="1"/>
      <protection/>
    </xf>
    <xf numFmtId="0" fontId="2" fillId="0" borderId="180" xfId="63" applyFont="1" applyFill="1" applyBorder="1" applyAlignment="1" applyProtection="1">
      <alignment horizontal="center" vertical="center" textRotation="255" shrinkToFit="1"/>
      <protection/>
    </xf>
    <xf numFmtId="0" fontId="2" fillId="0" borderId="181" xfId="63" applyFont="1" applyFill="1" applyBorder="1" applyAlignment="1" applyProtection="1">
      <alignment horizontal="center" vertical="center" textRotation="255" shrinkToFit="1"/>
      <protection/>
    </xf>
    <xf numFmtId="0" fontId="0" fillId="0" borderId="182" xfId="63" applyFont="1" applyFill="1" applyBorder="1" applyAlignment="1" applyProtection="1">
      <alignment vertical="center" wrapText="1" shrinkToFit="1"/>
      <protection/>
    </xf>
    <xf numFmtId="0" fontId="0" fillId="0" borderId="0" xfId="0" applyAlignment="1">
      <alignment horizontal="left" vertical="center" wrapText="1"/>
    </xf>
    <xf numFmtId="0" fontId="0" fillId="0" borderId="117" xfId="0" applyBorder="1" applyAlignment="1">
      <alignment horizontal="left" vertical="top" wrapText="1"/>
    </xf>
    <xf numFmtId="0" fontId="0" fillId="0" borderId="109" xfId="0" applyBorder="1" applyAlignment="1">
      <alignment horizontal="left" vertical="top" wrapText="1"/>
    </xf>
    <xf numFmtId="0" fontId="0" fillId="0" borderId="118" xfId="0" applyBorder="1" applyAlignment="1">
      <alignment horizontal="left" vertical="top" wrapText="1"/>
    </xf>
    <xf numFmtId="0" fontId="0" fillId="0" borderId="75" xfId="0" applyBorder="1" applyAlignment="1">
      <alignment horizontal="left" vertical="top" wrapText="1"/>
    </xf>
    <xf numFmtId="0" fontId="0" fillId="0" borderId="0" xfId="0" applyBorder="1" applyAlignment="1">
      <alignment horizontal="left" vertical="top" wrapText="1"/>
    </xf>
    <xf numFmtId="0" fontId="0" fillId="0" borderId="149" xfId="0" applyBorder="1" applyAlignment="1">
      <alignment horizontal="left" vertical="top" wrapText="1"/>
    </xf>
    <xf numFmtId="0" fontId="0" fillId="0" borderId="12" xfId="0" applyBorder="1" applyAlignment="1">
      <alignment horizontal="left" vertical="top" wrapText="1"/>
    </xf>
    <xf numFmtId="0" fontId="0" fillId="0" borderId="59" xfId="0" applyBorder="1" applyAlignment="1">
      <alignment horizontal="left" vertical="top" wrapText="1"/>
    </xf>
    <xf numFmtId="0" fontId="0" fillId="0" borderId="128" xfId="0" applyBorder="1" applyAlignment="1">
      <alignment horizontal="left" vertical="top" wrapText="1"/>
    </xf>
    <xf numFmtId="0" fontId="35" fillId="27" borderId="0" xfId="0" applyFont="1" applyFill="1" applyAlignment="1">
      <alignment horizontal="left" vertical="center" wrapText="1"/>
    </xf>
    <xf numFmtId="0" fontId="35" fillId="27" borderId="0" xfId="0" applyFont="1" applyFill="1" applyAlignment="1">
      <alignment horizontal="left" vertical="center"/>
    </xf>
    <xf numFmtId="0" fontId="0" fillId="0" borderId="11" xfId="63"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報告書等作成支援シートVer.1.0　20120622(マクロ無版）0627受信" xfId="63"/>
    <cellStyle name="Followed Hyperlink" xfId="64"/>
    <cellStyle name="良い" xfId="65"/>
  </cellStyles>
  <dxfs count="15">
    <dxf>
      <fill>
        <patternFill>
          <bgColor indexed="22"/>
        </patternFill>
      </fill>
    </dxf>
    <dxf>
      <fill>
        <patternFill>
          <bgColor indexed="43"/>
        </patternFill>
      </fill>
      <border>
        <left style="hair"/>
        <top style="hair"/>
      </border>
    </dxf>
    <dxf>
      <font>
        <color indexed="22"/>
      </font>
      <fill>
        <patternFill>
          <bgColor indexed="22"/>
        </patternFill>
      </fill>
    </dxf>
    <dxf>
      <font>
        <color indexed="22"/>
      </font>
      <fill>
        <patternFill>
          <bgColor indexed="22"/>
        </patternFill>
      </fill>
    </dxf>
    <dxf>
      <fill>
        <patternFill>
          <bgColor indexed="41"/>
        </patternFill>
      </fill>
      <border>
        <top/>
      </border>
    </dxf>
    <dxf>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rgb="FFC0C0C0"/>
      </font>
      <fill>
        <patternFill>
          <bgColor rgb="FFC0C0C0"/>
        </patternFill>
      </fill>
      <border/>
    </dxf>
    <dxf>
      <fill>
        <patternFill>
          <bgColor rgb="FFFFFF99"/>
        </patternFill>
      </fill>
      <border>
        <left style="hair">
          <color rgb="FF000000"/>
        </left>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xdr:row>
      <xdr:rowOff>85725</xdr:rowOff>
    </xdr:from>
    <xdr:ext cx="9277350" cy="619125"/>
    <xdr:sp>
      <xdr:nvSpPr>
        <xdr:cNvPr id="1" name="Text Box 3"/>
        <xdr:cNvSpPr txBox="1">
          <a:spLocks noChangeArrowheads="1"/>
        </xdr:cNvSpPr>
      </xdr:nvSpPr>
      <xdr:spPr>
        <a:xfrm>
          <a:off x="66675" y="257175"/>
          <a:ext cx="9277350" cy="619125"/>
        </a:xfrm>
        <a:prstGeom prst="rect">
          <a:avLst/>
        </a:prstGeom>
        <a:solidFill>
          <a:srgbClr val="0000FF"/>
        </a:solidFill>
        <a:ln w="25400" cmpd="sng">
          <a:solidFill>
            <a:srgbClr val="000000"/>
          </a:solidFill>
          <a:headEnd type="none"/>
          <a:tailEnd type="none"/>
        </a:ln>
      </xdr:spPr>
      <xdr:txBody>
        <a:bodyPr vertOverflow="clip" wrap="square" lIns="18288" tIns="18288" rIns="0" bIns="0">
          <a:spAutoFit/>
        </a:bodyPr>
        <a:p>
          <a:pPr algn="l">
            <a:defRPr/>
          </a:pPr>
          <a:r>
            <a:rPr lang="en-US" cap="none" sz="1200" b="0" i="0" u="none" baseline="0">
              <a:solidFill>
                <a:srgbClr val="FFFFFF"/>
              </a:solidFill>
              <a:latin typeface="ＭＳ Ｐゴシック"/>
              <a:ea typeface="ＭＳ Ｐゴシック"/>
              <a:cs typeface="ＭＳ Ｐゴシック"/>
            </a:rPr>
            <a:t>単位発熱量、</a:t>
          </a:r>
          <a:r>
            <a:rPr lang="en-US" cap="none" sz="1200" b="0" i="0" u="none" baseline="0">
              <a:solidFill>
                <a:srgbClr val="FFFFFF"/>
              </a:solidFill>
              <a:latin typeface="ＭＳ Ｐゴシック"/>
              <a:ea typeface="ＭＳ Ｐゴシック"/>
              <a:cs typeface="ＭＳ Ｐゴシック"/>
            </a:rPr>
            <a:t>CO</a:t>
          </a:r>
          <a:r>
            <a:rPr lang="en-US" cap="none" sz="1200" b="0" i="0" u="none" baseline="-25000">
              <a:solidFill>
                <a:srgbClr val="FFFFFF"/>
              </a:solidFill>
              <a:latin typeface="ＭＳ Ｐゴシック"/>
              <a:ea typeface="ＭＳ Ｐゴシック"/>
              <a:cs typeface="ＭＳ Ｐゴシック"/>
            </a:rPr>
            <a:t>２</a:t>
          </a:r>
          <a:r>
            <a:rPr lang="en-US" cap="none" sz="1200" b="0" i="0" u="none" baseline="0">
              <a:solidFill>
                <a:srgbClr val="FFFFFF"/>
              </a:solidFill>
              <a:latin typeface="ＭＳ Ｐゴシック"/>
              <a:ea typeface="ＭＳ Ｐゴシック"/>
              <a:cs typeface="ＭＳ Ｐゴシック"/>
            </a:rPr>
            <a:t>排出係数は省エネ法および温対法で示された値が入力されています。</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また電力</a:t>
          </a:r>
          <a:r>
            <a:rPr lang="en-US" cap="none" sz="1200" b="0" i="0" u="none" baseline="0">
              <a:solidFill>
                <a:srgbClr val="FFFFFF"/>
              </a:solidFill>
              <a:latin typeface="ＭＳ Ｐゴシック"/>
              <a:ea typeface="ＭＳ Ｐゴシック"/>
              <a:cs typeface="ＭＳ Ｐゴシック"/>
            </a:rPr>
            <a:t>CO</a:t>
          </a:r>
          <a:r>
            <a:rPr lang="en-US" cap="none" sz="1200" b="0" i="0" u="none" baseline="-25000">
              <a:solidFill>
                <a:srgbClr val="FFFFFF"/>
              </a:solidFill>
              <a:latin typeface="ＭＳ Ｐゴシック"/>
              <a:ea typeface="ＭＳ Ｐゴシック"/>
              <a:cs typeface="ＭＳ Ｐゴシック"/>
            </a:rPr>
            <a:t>2</a:t>
          </a:r>
          <a:r>
            <a:rPr lang="en-US" cap="none" sz="1200" b="0" i="0" u="none" baseline="0">
              <a:solidFill>
                <a:srgbClr val="FFFFFF"/>
              </a:solidFill>
              <a:latin typeface="ＭＳ Ｐゴシック"/>
              <a:ea typeface="ＭＳ Ｐゴシック"/>
              <a:cs typeface="ＭＳ Ｐゴシック"/>
            </a:rPr>
            <a:t>排出係数は平成</a:t>
          </a:r>
          <a:r>
            <a:rPr lang="en-US" cap="none" sz="1200" b="0" i="0" u="none" baseline="0">
              <a:solidFill>
                <a:srgbClr val="FFFFFF"/>
              </a:solidFill>
              <a:latin typeface="ＭＳ Ｐゴシック"/>
              <a:ea typeface="ＭＳ Ｐゴシック"/>
              <a:cs typeface="ＭＳ Ｐゴシック"/>
            </a:rPr>
            <a:t>26</a:t>
          </a:r>
          <a:r>
            <a:rPr lang="en-US" cap="none" sz="1200" b="0" i="0" u="none" baseline="0">
              <a:solidFill>
                <a:srgbClr val="FFFFFF"/>
              </a:solidFill>
              <a:latin typeface="ＭＳ Ｐゴシック"/>
              <a:ea typeface="ＭＳ Ｐゴシック"/>
              <a:cs typeface="ＭＳ Ｐゴシック"/>
            </a:rPr>
            <a:t>年度の電気事業者の排出係数が入力されています。</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独自の根拠により数値を変更するときは、下記の該当する数値欄に直接数値を入力するとともに、数値の根拠欄にその根拠を記入してください。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414"/>
  <sheetViews>
    <sheetView showGridLines="0" zoomScale="85" zoomScaleNormal="85" zoomScalePageLayoutView="0" workbookViewId="0" topLeftCell="A7">
      <selection activeCell="I24" sqref="I24:I26"/>
    </sheetView>
  </sheetViews>
  <sheetFormatPr defaultColWidth="9.00390625" defaultRowHeight="13.5"/>
  <cols>
    <col min="1" max="1" width="2.50390625" style="0" customWidth="1"/>
    <col min="2" max="2" width="6.00390625" style="1" customWidth="1"/>
    <col min="3" max="3" width="21.625" style="1" customWidth="1"/>
    <col min="4" max="4" width="12.625" style="1" customWidth="1"/>
    <col min="5" max="5" width="11.625" style="1" customWidth="1"/>
    <col min="6" max="6" width="40.625" style="1" customWidth="1"/>
    <col min="7" max="8" width="2.875" style="1" customWidth="1"/>
    <col min="9" max="9" width="66.75390625" style="1" customWidth="1"/>
    <col min="10" max="10" width="3.125" style="0" customWidth="1"/>
    <col min="11" max="11" width="3.125" style="10" customWidth="1"/>
    <col min="12" max="13" width="0" style="10" hidden="1" customWidth="1"/>
    <col min="14" max="14" width="3.75390625" style="10" hidden="1" customWidth="1"/>
    <col min="15" max="17" width="0" style="10" hidden="1" customWidth="1"/>
    <col min="18" max="50" width="9.00390625" style="10" customWidth="1"/>
  </cols>
  <sheetData>
    <row r="1" spans="1:17" ht="21.75" customHeight="1">
      <c r="A1" s="274" t="s">
        <v>74</v>
      </c>
      <c r="B1" s="274"/>
      <c r="C1" s="274"/>
      <c r="D1" s="274"/>
      <c r="E1" s="274"/>
      <c r="F1" s="274"/>
      <c r="G1" s="274"/>
      <c r="H1" s="9"/>
      <c r="I1" s="9"/>
      <c r="J1" s="10"/>
      <c r="L1" s="137" t="s">
        <v>141</v>
      </c>
      <c r="M1" s="137"/>
      <c r="N1" s="137"/>
      <c r="O1" s="137"/>
      <c r="P1" s="137"/>
      <c r="Q1" s="137"/>
    </row>
    <row r="2" spans="1:17" ht="13.5">
      <c r="A2" s="275" t="s">
        <v>107</v>
      </c>
      <c r="B2" s="275"/>
      <c r="C2" s="275"/>
      <c r="D2" s="275"/>
      <c r="E2" s="275"/>
      <c r="F2" s="275"/>
      <c r="G2" s="275"/>
      <c r="H2" s="11"/>
      <c r="I2" s="16" t="s">
        <v>33</v>
      </c>
      <c r="J2" s="10"/>
      <c r="L2" s="137"/>
      <c r="M2" s="137"/>
      <c r="N2" s="137"/>
      <c r="O2" s="137"/>
      <c r="P2" s="137"/>
      <c r="Q2" s="137"/>
    </row>
    <row r="3" spans="2:57" ht="13.5">
      <c r="B3" s="2"/>
      <c r="C3" s="2"/>
      <c r="D3" s="2"/>
      <c r="E3" s="2"/>
      <c r="F3" s="2"/>
      <c r="G3" s="130"/>
      <c r="H3" s="12"/>
      <c r="I3" s="13"/>
      <c r="J3" s="13"/>
      <c r="L3" s="137"/>
      <c r="M3" s="137"/>
      <c r="N3" s="137"/>
      <c r="O3" s="137"/>
      <c r="P3" s="137"/>
      <c r="Q3" s="137"/>
      <c r="AY3" s="10"/>
      <c r="AZ3" s="10"/>
      <c r="BA3" s="10"/>
      <c r="BB3" s="10"/>
      <c r="BC3" s="10"/>
      <c r="BD3" s="10"/>
      <c r="BE3" s="10"/>
    </row>
    <row r="4" spans="2:57" ht="13.5">
      <c r="B4" s="129" t="s">
        <v>122</v>
      </c>
      <c r="C4" s="2"/>
      <c r="D4" s="2"/>
      <c r="E4" s="2"/>
      <c r="F4" s="2"/>
      <c r="G4" s="130"/>
      <c r="H4" s="12"/>
      <c r="I4" s="13"/>
      <c r="J4" s="13"/>
      <c r="L4" s="137"/>
      <c r="M4" s="137"/>
      <c r="N4" s="137"/>
      <c r="O4" s="137"/>
      <c r="P4" s="137"/>
      <c r="Q4" s="137"/>
      <c r="AY4" s="10"/>
      <c r="AZ4" s="10"/>
      <c r="BA4" s="10"/>
      <c r="BB4" s="10"/>
      <c r="BC4" s="10"/>
      <c r="BD4" s="10"/>
      <c r="BE4" s="10"/>
    </row>
    <row r="5" spans="2:57" ht="13.5">
      <c r="B5" s="2"/>
      <c r="C5" s="2"/>
      <c r="D5" s="2"/>
      <c r="E5" s="2"/>
      <c r="F5" s="2"/>
      <c r="G5" s="130"/>
      <c r="H5" s="12"/>
      <c r="I5" s="13"/>
      <c r="J5" s="13"/>
      <c r="L5" s="137"/>
      <c r="M5" s="137"/>
      <c r="N5" s="137"/>
      <c r="O5" s="137"/>
      <c r="P5" s="137"/>
      <c r="Q5" s="137"/>
      <c r="AY5" s="10"/>
      <c r="AZ5" s="10"/>
      <c r="BA5" s="10"/>
      <c r="BB5" s="10"/>
      <c r="BC5" s="10"/>
      <c r="BD5" s="10"/>
      <c r="BE5" s="10"/>
    </row>
    <row r="6" spans="2:17" ht="13.5">
      <c r="B6" s="4" t="s">
        <v>155</v>
      </c>
      <c r="C6" s="2"/>
      <c r="D6" s="2"/>
      <c r="E6" s="2"/>
      <c r="F6" s="2"/>
      <c r="G6" s="2"/>
      <c r="H6" s="12"/>
      <c r="I6" s="12"/>
      <c r="J6" s="13"/>
      <c r="K6" s="13"/>
      <c r="L6" s="137"/>
      <c r="M6" s="137"/>
      <c r="N6" s="137"/>
      <c r="O6" s="137"/>
      <c r="P6" s="137"/>
      <c r="Q6" s="137"/>
    </row>
    <row r="7" spans="2:17" ht="21" customHeight="1">
      <c r="B7" s="319">
        <v>1</v>
      </c>
      <c r="C7" s="322" t="s">
        <v>1</v>
      </c>
      <c r="D7" s="281" t="s">
        <v>15</v>
      </c>
      <c r="E7" s="282"/>
      <c r="F7" s="283"/>
      <c r="G7" s="2"/>
      <c r="H7" s="12"/>
      <c r="I7" s="291" t="str">
        <f>"当事業所で"&amp;P7&amp;"した"&amp;D12&amp;"は、最終製品である"&amp;D13&amp;"の生産に不可欠な部品・素材であるため、そのCO2削減効果を算定する。"</f>
        <v>当事業所で生産したプリント基板は、最終製品であるLED電球の生産に不可欠な部品・素材であるため、そのCO2削減効果を算定する。</v>
      </c>
      <c r="J7" s="13"/>
      <c r="K7" s="13"/>
      <c r="L7" s="137" t="b">
        <v>1</v>
      </c>
      <c r="M7" s="137" t="str">
        <f>IF(L7=TRUE,"生産","")</f>
        <v>生産</v>
      </c>
      <c r="N7" s="137">
        <f>IF(L7=TRUE,1,0)</f>
        <v>1</v>
      </c>
      <c r="O7" s="137" t="str">
        <f>M7</f>
        <v>生産</v>
      </c>
      <c r="P7" s="137" t="str">
        <f>O7&amp;O8&amp;O9&amp;O10</f>
        <v>生産</v>
      </c>
      <c r="Q7" s="137"/>
    </row>
    <row r="8" spans="2:17" ht="21" customHeight="1">
      <c r="B8" s="320"/>
      <c r="C8" s="323"/>
      <c r="D8" s="286" t="s">
        <v>17</v>
      </c>
      <c r="E8" s="287"/>
      <c r="F8" s="288"/>
      <c r="G8" s="2"/>
      <c r="H8" s="12"/>
      <c r="I8" s="292"/>
      <c r="J8" s="13"/>
      <c r="K8" s="13"/>
      <c r="L8" s="137" t="b">
        <v>0</v>
      </c>
      <c r="M8" s="137">
        <f>IF(L8=TRUE,"研究開発","")</f>
      </c>
      <c r="N8" s="137">
        <f>N7+IF(L8=TRUE,1,0)</f>
        <v>1</v>
      </c>
      <c r="O8" s="137">
        <f>IF(AND(N7&gt;=1,N7&lt;&gt;N8),"・"&amp;M8,M8)</f>
      </c>
      <c r="P8" s="137"/>
      <c r="Q8" s="137"/>
    </row>
    <row r="9" spans="2:17" ht="21" customHeight="1">
      <c r="B9" s="320"/>
      <c r="C9" s="323"/>
      <c r="D9" s="281" t="s">
        <v>16</v>
      </c>
      <c r="E9" s="282"/>
      <c r="F9" s="285"/>
      <c r="G9" s="2"/>
      <c r="H9" s="12"/>
      <c r="I9" s="292"/>
      <c r="J9" s="13"/>
      <c r="K9" s="13"/>
      <c r="L9" s="137" t="b">
        <v>0</v>
      </c>
      <c r="M9" s="137">
        <f>IF(L9=TRUE,"流通","")</f>
      </c>
      <c r="N9" s="137">
        <f>N8+IF(L9=TRUE,1,0)</f>
        <v>1</v>
      </c>
      <c r="O9" s="137">
        <f>IF(AND(N8&gt;=1,N8&lt;&gt;N9),"・"&amp;M9,M9)</f>
      </c>
      <c r="P9" s="137"/>
      <c r="Q9" s="137"/>
    </row>
    <row r="10" spans="2:17" ht="21" customHeight="1">
      <c r="B10" s="320"/>
      <c r="C10" s="323"/>
      <c r="D10" s="286" t="s">
        <v>18</v>
      </c>
      <c r="E10" s="287"/>
      <c r="F10" s="288"/>
      <c r="G10" s="2"/>
      <c r="H10" s="12"/>
      <c r="I10" s="292"/>
      <c r="J10" s="13"/>
      <c r="K10" s="13"/>
      <c r="L10" s="137" t="b">
        <v>0</v>
      </c>
      <c r="M10" s="137">
        <f>IF(L10=TRUE,IF(E11="","その他",E11),"")</f>
      </c>
      <c r="N10" s="137">
        <f>N9+IF(L10=TRUE,1,0)</f>
        <v>1</v>
      </c>
      <c r="O10" s="137">
        <f>IF(AND(N9&gt;=1,N9&lt;&gt;N10),"・"&amp;M10,M10)</f>
      </c>
      <c r="P10" s="137"/>
      <c r="Q10" s="137"/>
    </row>
    <row r="11" spans="2:17" ht="21" customHeight="1">
      <c r="B11" s="321"/>
      <c r="C11" s="324"/>
      <c r="D11" s="7">
        <f>IF(L10=TRUE,"⇒その他の内容","")</f>
      </c>
      <c r="E11" s="312"/>
      <c r="F11" s="313"/>
      <c r="G11" s="2"/>
      <c r="H11" s="12"/>
      <c r="I11" s="292"/>
      <c r="J11" s="13"/>
      <c r="K11" s="13"/>
      <c r="L11" s="137"/>
      <c r="M11" s="137"/>
      <c r="N11" s="137"/>
      <c r="O11" s="137"/>
      <c r="P11" s="137"/>
      <c r="Q11" s="137"/>
    </row>
    <row r="12" spans="2:17" ht="38.25" customHeight="1">
      <c r="B12" s="6">
        <v>2</v>
      </c>
      <c r="C12" s="3" t="s">
        <v>123</v>
      </c>
      <c r="D12" s="278" t="s">
        <v>108</v>
      </c>
      <c r="E12" s="279"/>
      <c r="F12" s="280"/>
      <c r="G12" s="2"/>
      <c r="H12" s="12"/>
      <c r="I12" s="292"/>
      <c r="J12" s="13"/>
      <c r="K12" s="13"/>
      <c r="L12" s="137"/>
      <c r="M12" s="137"/>
      <c r="N12" s="137"/>
      <c r="O12" s="137"/>
      <c r="P12" s="137"/>
      <c r="Q12" s="137"/>
    </row>
    <row r="13" spans="2:17" ht="57" customHeight="1">
      <c r="B13" s="6">
        <v>3</v>
      </c>
      <c r="C13" s="131" t="s">
        <v>124</v>
      </c>
      <c r="D13" s="309" t="s">
        <v>109</v>
      </c>
      <c r="E13" s="310"/>
      <c r="F13" s="311"/>
      <c r="G13" s="2"/>
      <c r="H13" s="12"/>
      <c r="I13" s="293"/>
      <c r="J13" s="13"/>
      <c r="K13" s="13"/>
      <c r="L13" s="137"/>
      <c r="M13" s="137"/>
      <c r="N13" s="137"/>
      <c r="O13" s="137"/>
      <c r="P13" s="137"/>
      <c r="Q13" s="137"/>
    </row>
    <row r="14" spans="2:17" ht="13.5">
      <c r="B14" s="2"/>
      <c r="C14" s="2"/>
      <c r="D14" s="2"/>
      <c r="E14" s="2"/>
      <c r="F14" s="2"/>
      <c r="G14" s="2"/>
      <c r="H14" s="12"/>
      <c r="I14" s="12"/>
      <c r="J14" s="13"/>
      <c r="K14" s="13"/>
      <c r="L14" s="137"/>
      <c r="M14" s="137"/>
      <c r="N14" s="137"/>
      <c r="O14" s="137"/>
      <c r="P14" s="137"/>
      <c r="Q14" s="137"/>
    </row>
    <row r="15" spans="2:17" ht="13.5">
      <c r="B15" s="4" t="s">
        <v>156</v>
      </c>
      <c r="C15" s="2"/>
      <c r="D15" s="2"/>
      <c r="E15" s="2"/>
      <c r="F15" s="2"/>
      <c r="G15" s="2"/>
      <c r="H15" s="12"/>
      <c r="I15" s="12"/>
      <c r="J15" s="13"/>
      <c r="K15" s="13"/>
      <c r="L15" s="137"/>
      <c r="M15" s="137"/>
      <c r="N15" s="137"/>
      <c r="O15" s="137"/>
      <c r="P15" s="137"/>
      <c r="Q15" s="137"/>
    </row>
    <row r="16" spans="2:17" ht="21" customHeight="1">
      <c r="B16" s="6"/>
      <c r="C16" s="3" t="s">
        <v>5</v>
      </c>
      <c r="D16" s="306" t="s">
        <v>14</v>
      </c>
      <c r="E16" s="307"/>
      <c r="F16" s="308"/>
      <c r="G16" s="2"/>
      <c r="H16" s="12"/>
      <c r="I16" s="291" t="str">
        <f>IF(D16="全ての製品を対象","当事業所で"&amp;P7&amp;"した、"&amp;D13&amp;"向けの"&amp;D12&amp;"の全てを評価の対象とする。","当事業所で"&amp;P7&amp;"した、"&amp;D13&amp;"向けの"&amp;D12&amp;"のうち、"&amp;D17&amp;"を対象として評価する。"&amp;L18)</f>
        <v>当事業所で生産した、LED電球向けのプリント基板のうち、出荷量が多い種類を対象として評価する。</v>
      </c>
      <c r="J16" s="13"/>
      <c r="K16" s="13"/>
      <c r="L16" s="137"/>
      <c r="M16" s="137"/>
      <c r="N16" s="137"/>
      <c r="O16" s="137"/>
      <c r="P16" s="137"/>
      <c r="Q16" s="137"/>
    </row>
    <row r="17" spans="2:17" ht="27">
      <c r="B17" s="6">
        <v>4</v>
      </c>
      <c r="C17" s="3" t="s">
        <v>6</v>
      </c>
      <c r="D17" s="278" t="s">
        <v>102</v>
      </c>
      <c r="E17" s="279"/>
      <c r="F17" s="280"/>
      <c r="G17" s="2"/>
      <c r="H17" s="12"/>
      <c r="I17" s="292"/>
      <c r="J17" s="13"/>
      <c r="K17" s="13"/>
      <c r="L17" s="137"/>
      <c r="M17" s="137"/>
      <c r="N17" s="137"/>
      <c r="O17" s="137"/>
      <c r="P17" s="137"/>
      <c r="Q17" s="137"/>
    </row>
    <row r="18" spans="2:17" ht="57" customHeight="1">
      <c r="B18" s="6"/>
      <c r="C18" s="3" t="s">
        <v>75</v>
      </c>
      <c r="D18" s="278"/>
      <c r="E18" s="279"/>
      <c r="F18" s="280"/>
      <c r="G18" s="2"/>
      <c r="H18" s="12"/>
      <c r="I18" s="293"/>
      <c r="J18" s="13"/>
      <c r="K18" s="13"/>
      <c r="L18" s="137">
        <f>IF(D18="","","("&amp;D18&amp;")")</f>
      </c>
      <c r="M18" s="137"/>
      <c r="N18" s="137"/>
      <c r="O18" s="137"/>
      <c r="P18" s="137"/>
      <c r="Q18" s="137"/>
    </row>
    <row r="19" spans="2:17" ht="13.5">
      <c r="B19" s="2"/>
      <c r="C19" s="2"/>
      <c r="D19" s="2"/>
      <c r="E19" s="2"/>
      <c r="F19" s="2"/>
      <c r="G19" s="2"/>
      <c r="H19" s="12"/>
      <c r="I19" s="14"/>
      <c r="J19" s="13"/>
      <c r="K19" s="13"/>
      <c r="L19" s="137"/>
      <c r="M19" s="137"/>
      <c r="N19" s="137"/>
      <c r="O19" s="137"/>
      <c r="P19" s="137"/>
      <c r="Q19" s="137"/>
    </row>
    <row r="20" spans="2:17" ht="13.5">
      <c r="B20" s="4" t="s">
        <v>157</v>
      </c>
      <c r="C20" s="2"/>
      <c r="D20" s="2"/>
      <c r="E20" s="2"/>
      <c r="F20" s="2"/>
      <c r="G20" s="2"/>
      <c r="H20" s="12"/>
      <c r="I20" s="12"/>
      <c r="J20" s="13"/>
      <c r="K20" s="13"/>
      <c r="L20" s="137"/>
      <c r="M20" s="137"/>
      <c r="N20" s="137"/>
      <c r="O20" s="137"/>
      <c r="P20" s="137"/>
      <c r="Q20" s="137"/>
    </row>
    <row r="21" spans="2:17" ht="27" customHeight="1">
      <c r="B21" s="6">
        <v>6</v>
      </c>
      <c r="C21" s="3" t="s">
        <v>7</v>
      </c>
      <c r="D21" s="289">
        <v>2015</v>
      </c>
      <c r="E21" s="290"/>
      <c r="F21" s="283"/>
      <c r="G21" s="2"/>
      <c r="H21" s="12"/>
      <c r="I21" s="15" t="str">
        <f>D21&amp;"年に"&amp;P7&amp;"した製品・サービスの全使用期間での削減量を算定する。"</f>
        <v>2015年に生産した製品・サービスの全使用期間での削減量を算定する。</v>
      </c>
      <c r="J21" s="13"/>
      <c r="K21" s="13"/>
      <c r="L21" s="137"/>
      <c r="M21" s="137"/>
      <c r="N21" s="137"/>
      <c r="O21" s="137"/>
      <c r="P21" s="137"/>
      <c r="Q21" s="137"/>
    </row>
    <row r="22" spans="8:17" ht="13.5">
      <c r="H22" s="9"/>
      <c r="I22" s="9"/>
      <c r="J22" s="10"/>
      <c r="L22" s="137"/>
      <c r="M22" s="137"/>
      <c r="N22" s="137"/>
      <c r="O22" s="137"/>
      <c r="P22" s="137"/>
      <c r="Q22" s="137"/>
    </row>
    <row r="23" spans="2:17" ht="13.5">
      <c r="B23" s="5" t="s">
        <v>158</v>
      </c>
      <c r="H23" s="9"/>
      <c r="I23" s="9"/>
      <c r="J23" s="10"/>
      <c r="L23" s="137"/>
      <c r="M23" s="137"/>
      <c r="N23" s="137"/>
      <c r="O23" s="137"/>
      <c r="P23" s="137"/>
      <c r="Q23" s="137"/>
    </row>
    <row r="24" spans="2:17" ht="21" customHeight="1">
      <c r="B24" s="6">
        <v>7</v>
      </c>
      <c r="C24" s="3" t="s">
        <v>8</v>
      </c>
      <c r="D24" s="314" t="s">
        <v>103</v>
      </c>
      <c r="E24" s="315"/>
      <c r="F24" s="280"/>
      <c r="H24" s="9"/>
      <c r="I24" s="291" t="str">
        <f>IF(D24="国内のみに出荷","製品は、国内のみに出荷しているため、国内での使用を評価対象とする。",IF(D24="海外にも出荷/使用先が不明","製品は、海外にも出荷しているため/使用先が不明なため、海外での使用も含めて評価対象とする。算定条件は、"&amp;D25&amp;"。"&amp;L26,IF(D24="海外にも出荷しているが、国内出荷分のみを評価対象","製品は、海外にも出荷しているが、国や地域別の条件設定が困難であり、また、国内と条件が大きく異なり、国内と同一条件で算定することが困難であるため、国内に出荷した分のみを対象とする。")))</f>
        <v>製品は、海外にも出荷しているため/使用先が不明なため、海外での使用も含めて評価対象とする。算定条件は、日本の条件を適用して算定する。(具体的な使用先：韓国)</v>
      </c>
      <c r="J24" s="10"/>
      <c r="L24" s="137"/>
      <c r="M24" s="137"/>
      <c r="N24" s="137"/>
      <c r="O24" s="137"/>
      <c r="P24" s="137"/>
      <c r="Q24" s="137"/>
    </row>
    <row r="25" spans="2:17" ht="45" customHeight="1">
      <c r="B25" s="6">
        <v>8</v>
      </c>
      <c r="C25" s="3" t="s">
        <v>9</v>
      </c>
      <c r="D25" s="314" t="s">
        <v>0</v>
      </c>
      <c r="E25" s="315"/>
      <c r="F25" s="280"/>
      <c r="H25" s="9"/>
      <c r="I25" s="292"/>
      <c r="J25" s="10"/>
      <c r="L25" s="137"/>
      <c r="M25" s="137"/>
      <c r="N25" s="137"/>
      <c r="O25" s="137"/>
      <c r="P25" s="137"/>
      <c r="Q25" s="137"/>
    </row>
    <row r="26" spans="2:17" ht="45" customHeight="1">
      <c r="B26" s="6"/>
      <c r="C26" s="3" t="s">
        <v>76</v>
      </c>
      <c r="D26" s="278" t="s">
        <v>186</v>
      </c>
      <c r="E26" s="279"/>
      <c r="F26" s="284"/>
      <c r="H26" s="9"/>
      <c r="I26" s="293"/>
      <c r="J26" s="10"/>
      <c r="L26" s="137" t="str">
        <f>IF(D26="","","(具体的な使用先："&amp;D26&amp;")")</f>
        <v>(具体的な使用先：韓国)</v>
      </c>
      <c r="M26" s="137"/>
      <c r="N26" s="137"/>
      <c r="O26" s="137"/>
      <c r="P26" s="137"/>
      <c r="Q26" s="137"/>
    </row>
    <row r="27" spans="2:17" ht="13.5">
      <c r="B27" s="248" t="s">
        <v>204</v>
      </c>
      <c r="C27" s="248"/>
      <c r="D27" s="248"/>
      <c r="E27" s="248"/>
      <c r="F27" s="248"/>
      <c r="G27" s="249"/>
      <c r="H27" s="9"/>
      <c r="I27" s="9"/>
      <c r="J27" s="10"/>
      <c r="L27" s="137"/>
      <c r="M27" s="137"/>
      <c r="N27" s="137"/>
      <c r="O27" s="137"/>
      <c r="P27" s="137"/>
      <c r="Q27" s="137"/>
    </row>
    <row r="28" spans="2:17" ht="13.5">
      <c r="B28" s="238"/>
      <c r="C28" s="238"/>
      <c r="D28" s="238"/>
      <c r="E28" s="238"/>
      <c r="F28" s="238"/>
      <c r="G28" s="238"/>
      <c r="H28" s="9"/>
      <c r="I28" s="9"/>
      <c r="J28" s="10"/>
      <c r="L28" s="137"/>
      <c r="M28" s="137"/>
      <c r="N28" s="137"/>
      <c r="O28" s="137"/>
      <c r="P28" s="137"/>
      <c r="Q28" s="137"/>
    </row>
    <row r="29" spans="2:17" ht="13.5">
      <c r="B29" s="5" t="s">
        <v>159</v>
      </c>
      <c r="H29" s="9"/>
      <c r="I29" s="9"/>
      <c r="J29" s="10"/>
      <c r="L29" s="137"/>
      <c r="M29" s="137"/>
      <c r="N29" s="137"/>
      <c r="O29" s="137"/>
      <c r="P29" s="137"/>
      <c r="Q29" s="137"/>
    </row>
    <row r="30" spans="2:17" ht="21" customHeight="1">
      <c r="B30" s="6">
        <v>9</v>
      </c>
      <c r="C30" s="3" t="s">
        <v>10</v>
      </c>
      <c r="D30" s="314" t="s">
        <v>187</v>
      </c>
      <c r="E30" s="315"/>
      <c r="F30" s="280"/>
      <c r="H30" s="9"/>
      <c r="I30" s="291" t="str">
        <f>"当事業所の"&amp;D12&amp;"が使用された"&amp;D13&amp;"は、"&amp;D30&amp;"との比較の考え方から、"&amp;M30&amp;N30&amp;"と比べて、"&amp;D42&amp;"ことによる、CO2削減効果を評価する。"</f>
        <v>当事業所のプリント基板が使用されたLED電球は、代替の従前の製品との比較の考え方から、代替の従前の製品(白熱電球)と比べて、使用時の電力使用量が削減されることによる、CO2削減効果を評価する。</v>
      </c>
      <c r="J30" s="10"/>
      <c r="L30" s="137"/>
      <c r="M30" s="137" t="str">
        <f>IF(D30="標準的な製品",M31,IF(D30="過去の製品",M35,M39))</f>
        <v>代替の従前の製品</v>
      </c>
      <c r="N30" s="137" t="str">
        <f>IF(D30="標準的な製品",M32,IF(D30="過去の製品",M36,M40))</f>
        <v>(白熱電球)</v>
      </c>
      <c r="O30" s="137"/>
      <c r="P30" s="137"/>
      <c r="Q30" s="137"/>
    </row>
    <row r="31" spans="2:17" ht="21" customHeight="1">
      <c r="B31" s="319">
        <v>10</v>
      </c>
      <c r="C31" s="322" t="s">
        <v>2</v>
      </c>
      <c r="D31" s="294" t="s">
        <v>19</v>
      </c>
      <c r="E31" s="295"/>
      <c r="F31" s="296"/>
      <c r="H31" s="9"/>
      <c r="I31" s="292"/>
      <c r="J31" s="10"/>
      <c r="L31" s="137">
        <v>3</v>
      </c>
      <c r="M31" s="137" t="str">
        <f>IF(L31=1,"標準的な製品の効率等",IF(L31=2,"国の基準等","標準的な製品"))</f>
        <v>標準的な製品</v>
      </c>
      <c r="N31" s="137"/>
      <c r="O31" s="137"/>
      <c r="P31" s="137"/>
      <c r="Q31" s="137"/>
    </row>
    <row r="32" spans="2:17" ht="21" customHeight="1">
      <c r="B32" s="320"/>
      <c r="C32" s="323"/>
      <c r="D32" s="297" t="s">
        <v>20</v>
      </c>
      <c r="E32" s="298"/>
      <c r="F32" s="299"/>
      <c r="H32" s="9"/>
      <c r="I32" s="292"/>
      <c r="J32" s="10"/>
      <c r="L32" s="137"/>
      <c r="M32" s="137">
        <f>IF(E34="","","("&amp;E34&amp;")")</f>
      </c>
      <c r="N32" s="137"/>
      <c r="O32" s="137"/>
      <c r="P32" s="137"/>
      <c r="Q32" s="137"/>
    </row>
    <row r="33" spans="2:17" ht="21" customHeight="1">
      <c r="B33" s="320"/>
      <c r="C33" s="323"/>
      <c r="D33" s="300" t="s">
        <v>21</v>
      </c>
      <c r="E33" s="301"/>
      <c r="F33" s="302"/>
      <c r="H33" s="9"/>
      <c r="I33" s="292"/>
      <c r="J33" s="10"/>
      <c r="L33" s="137"/>
      <c r="M33" s="137"/>
      <c r="N33" s="137"/>
      <c r="O33" s="137"/>
      <c r="P33" s="137"/>
      <c r="Q33" s="137"/>
    </row>
    <row r="34" spans="2:17" ht="21" customHeight="1">
      <c r="B34" s="320"/>
      <c r="C34" s="324"/>
      <c r="D34" s="136" t="s">
        <v>125</v>
      </c>
      <c r="E34" s="279"/>
      <c r="F34" s="284"/>
      <c r="H34" s="9"/>
      <c r="I34" s="292"/>
      <c r="J34" s="10"/>
      <c r="L34" s="137"/>
      <c r="M34" s="137"/>
      <c r="N34" s="137"/>
      <c r="O34" s="137"/>
      <c r="P34" s="137"/>
      <c r="Q34" s="137"/>
    </row>
    <row r="35" spans="2:17" ht="21" customHeight="1">
      <c r="B35" s="320"/>
      <c r="C35" s="316" t="s">
        <v>3</v>
      </c>
      <c r="D35" s="294" t="s">
        <v>22</v>
      </c>
      <c r="E35" s="295"/>
      <c r="F35" s="296"/>
      <c r="H35" s="9"/>
      <c r="I35" s="292"/>
      <c r="J35" s="10"/>
      <c r="L35" s="137">
        <v>3</v>
      </c>
      <c r="M35" s="137" t="str">
        <f>IF(L35=1,"自社の旧製品",IF(L35=2,"現在、置き換えが想定される過去の標準的な製品の効率等","過去の製品"))</f>
        <v>過去の製品</v>
      </c>
      <c r="N35" s="137"/>
      <c r="O35" s="137"/>
      <c r="P35" s="137"/>
      <c r="Q35" s="137"/>
    </row>
    <row r="36" spans="2:17" ht="39.75" customHeight="1">
      <c r="B36" s="320"/>
      <c r="C36" s="317"/>
      <c r="D36" s="297" t="s">
        <v>23</v>
      </c>
      <c r="E36" s="298"/>
      <c r="F36" s="299"/>
      <c r="H36" s="9"/>
      <c r="I36" s="292"/>
      <c r="J36" s="10"/>
      <c r="L36" s="137"/>
      <c r="M36" s="137">
        <f>IF(E38="","","("&amp;E38&amp;")")</f>
      </c>
      <c r="N36" s="137"/>
      <c r="O36" s="137"/>
      <c r="P36" s="137"/>
      <c r="Q36" s="137"/>
    </row>
    <row r="37" spans="2:17" ht="22.5" customHeight="1">
      <c r="B37" s="320"/>
      <c r="C37" s="317"/>
      <c r="D37" s="300" t="s">
        <v>21</v>
      </c>
      <c r="E37" s="301"/>
      <c r="F37" s="302"/>
      <c r="H37" s="9"/>
      <c r="I37" s="292"/>
      <c r="J37" s="10"/>
      <c r="L37" s="137"/>
      <c r="M37" s="137"/>
      <c r="N37" s="137"/>
      <c r="O37" s="137"/>
      <c r="P37" s="137"/>
      <c r="Q37" s="137"/>
    </row>
    <row r="38" spans="2:17" ht="20.25" customHeight="1">
      <c r="B38" s="320"/>
      <c r="C38" s="318"/>
      <c r="D38" s="136" t="s">
        <v>126</v>
      </c>
      <c r="E38" s="279"/>
      <c r="F38" s="284"/>
      <c r="H38" s="9"/>
      <c r="I38" s="292"/>
      <c r="J38" s="10"/>
      <c r="L38" s="137"/>
      <c r="M38" s="137"/>
      <c r="N38" s="137"/>
      <c r="O38" s="137"/>
      <c r="P38" s="137"/>
      <c r="Q38" s="137"/>
    </row>
    <row r="39" spans="2:17" ht="24" customHeight="1">
      <c r="B39" s="320"/>
      <c r="C39" s="316" t="s">
        <v>4</v>
      </c>
      <c r="D39" s="294" t="s">
        <v>24</v>
      </c>
      <c r="E39" s="295"/>
      <c r="F39" s="296"/>
      <c r="H39" s="9"/>
      <c r="I39" s="292"/>
      <c r="J39" s="10"/>
      <c r="L39" s="137">
        <v>1</v>
      </c>
      <c r="M39" s="137" t="s">
        <v>4</v>
      </c>
      <c r="N39" s="137"/>
      <c r="O39" s="137"/>
      <c r="P39" s="137"/>
      <c r="Q39" s="137"/>
    </row>
    <row r="40" spans="2:17" ht="22.5" customHeight="1">
      <c r="B40" s="320"/>
      <c r="C40" s="317"/>
      <c r="D40" s="300" t="s">
        <v>25</v>
      </c>
      <c r="E40" s="301"/>
      <c r="F40" s="302"/>
      <c r="H40" s="9"/>
      <c r="I40" s="292"/>
      <c r="J40" s="10"/>
      <c r="L40" s="137"/>
      <c r="M40" s="137" t="str">
        <f>IF(E41="","","("&amp;E41&amp;")")</f>
        <v>(白熱電球)</v>
      </c>
      <c r="N40" s="137"/>
      <c r="O40" s="137"/>
      <c r="P40" s="137"/>
      <c r="Q40" s="137"/>
    </row>
    <row r="41" spans="2:17" ht="22.5" customHeight="1">
      <c r="B41" s="321"/>
      <c r="C41" s="318"/>
      <c r="D41" s="136" t="s">
        <v>126</v>
      </c>
      <c r="E41" s="279" t="s">
        <v>188</v>
      </c>
      <c r="F41" s="284"/>
      <c r="H41" s="9"/>
      <c r="I41" s="292"/>
      <c r="J41" s="10"/>
      <c r="L41" s="137"/>
      <c r="M41" s="137"/>
      <c r="N41" s="137"/>
      <c r="O41" s="137"/>
      <c r="P41" s="137"/>
      <c r="Q41" s="137"/>
    </row>
    <row r="42" spans="2:17" ht="21" customHeight="1">
      <c r="B42" s="6">
        <v>11</v>
      </c>
      <c r="C42" s="3" t="s">
        <v>11</v>
      </c>
      <c r="D42" s="278" t="s">
        <v>110</v>
      </c>
      <c r="E42" s="279"/>
      <c r="F42" s="280"/>
      <c r="H42" s="9"/>
      <c r="I42" s="293"/>
      <c r="J42" s="10"/>
      <c r="L42" s="137"/>
      <c r="M42" s="137"/>
      <c r="N42" s="137"/>
      <c r="O42" s="137"/>
      <c r="P42" s="137"/>
      <c r="Q42" s="137"/>
    </row>
    <row r="43" spans="8:17" ht="13.5">
      <c r="H43" s="9"/>
      <c r="I43" s="12"/>
      <c r="J43" s="10"/>
      <c r="L43" s="137"/>
      <c r="M43" s="137"/>
      <c r="N43" s="137"/>
      <c r="O43" s="137"/>
      <c r="P43" s="137"/>
      <c r="Q43" s="137"/>
    </row>
    <row r="44" spans="8:17" ht="13.5">
      <c r="H44" s="9"/>
      <c r="I44" s="9"/>
      <c r="J44" s="10"/>
      <c r="L44" s="137"/>
      <c r="M44" s="137"/>
      <c r="N44" s="137"/>
      <c r="O44" s="137"/>
      <c r="P44" s="137"/>
      <c r="Q44" s="137"/>
    </row>
    <row r="45" spans="2:17" ht="13.5">
      <c r="B45" s="5" t="s">
        <v>160</v>
      </c>
      <c r="H45" s="9"/>
      <c r="I45" s="9"/>
      <c r="J45" s="10"/>
      <c r="L45" s="137"/>
      <c r="M45" s="137"/>
      <c r="N45" s="137"/>
      <c r="O45" s="137"/>
      <c r="P45" s="137"/>
      <c r="Q45" s="137"/>
    </row>
    <row r="46" spans="2:17" ht="21" customHeight="1">
      <c r="B46" s="3"/>
      <c r="C46" s="3" t="s">
        <v>12</v>
      </c>
      <c r="D46" s="276" t="s">
        <v>162</v>
      </c>
      <c r="E46" s="276"/>
      <c r="F46" s="277"/>
      <c r="H46" s="9"/>
      <c r="I46" s="291" t="str">
        <f>IF(D46="ライフサイクル全体で評価","ライフサイクル全体で評価する。",IF(D46="ライフサイクルの一部を評価",M52&amp;"ため、"&amp;P47&amp;"段階のみを対象とする。"&amp;D54))</f>
        <v>評価対象製品のライフサイクル全体のCO2排出量のうち、一部の段階の排出量が大部分を占めると見込まれるため、原材料調達・生産・流通・使用段階のみを対象とする。手引き実践編４より、既存LCA評価においてLED照明のライフサイクルCO2排出量の8割以上は使用段階と示されている。</v>
      </c>
      <c r="J46" s="10"/>
      <c r="L46" s="137"/>
      <c r="M46" s="137"/>
      <c r="N46" s="137"/>
      <c r="O46" s="137"/>
      <c r="P46" s="137"/>
      <c r="Q46" s="137"/>
    </row>
    <row r="47" spans="2:17" ht="21" customHeight="1">
      <c r="B47" s="319">
        <v>13</v>
      </c>
      <c r="C47" s="322" t="s">
        <v>12</v>
      </c>
      <c r="D47" s="276" t="s">
        <v>26</v>
      </c>
      <c r="E47" s="276"/>
      <c r="F47" s="277"/>
      <c r="H47" s="9"/>
      <c r="I47" s="292"/>
      <c r="J47" s="10"/>
      <c r="L47" s="137" t="b">
        <v>1</v>
      </c>
      <c r="M47" s="137" t="str">
        <f>IF(L47=TRUE,"原材料調達","")</f>
        <v>原材料調達</v>
      </c>
      <c r="N47" s="137">
        <f>IF(L47=TRUE,1,0)</f>
        <v>1</v>
      </c>
      <c r="O47" s="137" t="str">
        <f>M47</f>
        <v>原材料調達</v>
      </c>
      <c r="P47" s="137" t="str">
        <f>O47&amp;O48&amp;O49&amp;O50&amp;O51</f>
        <v>原材料調達・生産・流通・使用</v>
      </c>
      <c r="Q47" s="137"/>
    </row>
    <row r="48" spans="2:17" ht="21" customHeight="1">
      <c r="B48" s="320"/>
      <c r="C48" s="323"/>
      <c r="D48" s="276" t="s">
        <v>27</v>
      </c>
      <c r="E48" s="276"/>
      <c r="F48" s="277"/>
      <c r="H48" s="9"/>
      <c r="I48" s="292"/>
      <c r="J48" s="10"/>
      <c r="L48" s="137" t="b">
        <v>1</v>
      </c>
      <c r="M48" s="137" t="str">
        <f>IF(L48=TRUE,"生産","")</f>
        <v>生産</v>
      </c>
      <c r="N48" s="137">
        <f>N47+IF(L48=TRUE,1,0)</f>
        <v>2</v>
      </c>
      <c r="O48" s="137" t="str">
        <f>IF(AND(N47&gt;=1,N47&lt;&gt;N48),"・"&amp;M48,M48)</f>
        <v>・生産</v>
      </c>
      <c r="P48" s="137"/>
      <c r="Q48" s="137"/>
    </row>
    <row r="49" spans="2:17" ht="21" customHeight="1">
      <c r="B49" s="320"/>
      <c r="C49" s="323"/>
      <c r="D49" s="276" t="s">
        <v>28</v>
      </c>
      <c r="E49" s="276"/>
      <c r="F49" s="277"/>
      <c r="H49" s="9"/>
      <c r="I49" s="292"/>
      <c r="J49" s="10"/>
      <c r="L49" s="137" t="b">
        <v>1</v>
      </c>
      <c r="M49" s="137" t="str">
        <f>IF(L49=TRUE,"流通","")</f>
        <v>流通</v>
      </c>
      <c r="N49" s="137">
        <f>N48+IF(L49=TRUE,1,0)</f>
        <v>3</v>
      </c>
      <c r="O49" s="137" t="str">
        <f>IF(AND(N48&gt;=1,N48&lt;&gt;N49),"・"&amp;M49,M49)</f>
        <v>・流通</v>
      </c>
      <c r="P49" s="137"/>
      <c r="Q49" s="137"/>
    </row>
    <row r="50" spans="2:17" ht="21" customHeight="1">
      <c r="B50" s="320"/>
      <c r="C50" s="323"/>
      <c r="D50" s="276" t="s">
        <v>29</v>
      </c>
      <c r="E50" s="276"/>
      <c r="F50" s="277"/>
      <c r="H50" s="9"/>
      <c r="I50" s="292"/>
      <c r="J50" s="10"/>
      <c r="L50" s="137" t="b">
        <v>1</v>
      </c>
      <c r="M50" s="137" t="str">
        <f>IF(L50=TRUE,"使用","")</f>
        <v>使用</v>
      </c>
      <c r="N50" s="137">
        <f>N49+IF(L50=TRUE,1,0)</f>
        <v>4</v>
      </c>
      <c r="O50" s="137" t="str">
        <f>IF(AND(N49&gt;=1,N49&lt;&gt;N50),"・"&amp;M50,M50)</f>
        <v>・使用</v>
      </c>
      <c r="P50" s="137"/>
      <c r="Q50" s="137"/>
    </row>
    <row r="51" spans="2:17" ht="21" customHeight="1">
      <c r="B51" s="321"/>
      <c r="C51" s="324"/>
      <c r="D51" s="276" t="s">
        <v>30</v>
      </c>
      <c r="E51" s="276"/>
      <c r="F51" s="277"/>
      <c r="H51" s="9"/>
      <c r="I51" s="292"/>
      <c r="J51" s="10"/>
      <c r="L51" s="137" t="b">
        <v>0</v>
      </c>
      <c r="M51" s="137">
        <f>IF(L51=TRUE,"廃棄・リサイクル","")</f>
      </c>
      <c r="N51" s="137">
        <f>N50+IF(L51=TRUE,1,0)</f>
        <v>4</v>
      </c>
      <c r="O51" s="137">
        <f>IF(AND(N50&gt;=1,N50&lt;&gt;N51),"・"&amp;M51,M51)</f>
      </c>
      <c r="P51" s="137"/>
      <c r="Q51" s="137"/>
    </row>
    <row r="52" spans="2:17" ht="49.5" customHeight="1">
      <c r="B52" s="319">
        <v>12</v>
      </c>
      <c r="C52" s="322" t="s">
        <v>13</v>
      </c>
      <c r="D52" s="276" t="s">
        <v>32</v>
      </c>
      <c r="E52" s="276"/>
      <c r="F52" s="277"/>
      <c r="H52" s="9"/>
      <c r="I52" s="292"/>
      <c r="J52" s="10"/>
      <c r="L52" s="137">
        <v>2</v>
      </c>
      <c r="M52" s="137" t="str">
        <f>IF(L52=1,"評価対象製品とベースラインにおいて一部の段階以外のプロセスが大きく異ならない","評価対象製品のライフサイクル全体のCO2排出量のうち、一部の段階の排出量が大部分を占めると見込まれる")</f>
        <v>評価対象製品のライフサイクル全体のCO2排出量のうち、一部の段階の排出量が大部分を占めると見込まれる</v>
      </c>
      <c r="N52" s="137"/>
      <c r="O52" s="137"/>
      <c r="P52" s="137"/>
      <c r="Q52" s="137"/>
    </row>
    <row r="53" spans="2:17" ht="49.5" customHeight="1">
      <c r="B53" s="320"/>
      <c r="C53" s="324"/>
      <c r="D53" s="276" t="s">
        <v>31</v>
      </c>
      <c r="E53" s="276"/>
      <c r="F53" s="277"/>
      <c r="H53" s="9"/>
      <c r="I53" s="292"/>
      <c r="J53" s="10"/>
      <c r="L53" s="137"/>
      <c r="M53" s="137"/>
      <c r="N53" s="137"/>
      <c r="O53" s="137"/>
      <c r="P53" s="137"/>
      <c r="Q53" s="137"/>
    </row>
    <row r="54" spans="2:17" ht="59.25" customHeight="1">
      <c r="B54" s="321"/>
      <c r="C54" s="70" t="s">
        <v>90</v>
      </c>
      <c r="D54" s="303" t="s">
        <v>189</v>
      </c>
      <c r="E54" s="304"/>
      <c r="F54" s="305"/>
      <c r="H54" s="9"/>
      <c r="I54" s="293"/>
      <c r="J54" s="10"/>
      <c r="L54" s="137"/>
      <c r="M54" s="137"/>
      <c r="N54" s="137"/>
      <c r="O54" s="137"/>
      <c r="P54" s="137"/>
      <c r="Q54" s="137"/>
    </row>
    <row r="55" spans="8:17" ht="13.5">
      <c r="H55" s="9"/>
      <c r="I55" s="12"/>
      <c r="J55" s="10"/>
      <c r="L55" s="137"/>
      <c r="M55" s="137"/>
      <c r="N55" s="137"/>
      <c r="O55" s="137"/>
      <c r="P55" s="137"/>
      <c r="Q55" s="137"/>
    </row>
    <row r="56" spans="8:17" ht="13.5">
      <c r="H56" s="9"/>
      <c r="I56" s="12"/>
      <c r="J56" s="10"/>
      <c r="L56" s="137"/>
      <c r="M56" s="137"/>
      <c r="N56" s="137"/>
      <c r="O56" s="137"/>
      <c r="P56" s="137"/>
      <c r="Q56" s="137"/>
    </row>
    <row r="57" spans="2:17" ht="13.5">
      <c r="B57" s="5" t="s">
        <v>161</v>
      </c>
      <c r="H57" s="9"/>
      <c r="I57" s="9"/>
      <c r="J57" s="9"/>
      <c r="K57" s="9"/>
      <c r="L57" s="137"/>
      <c r="M57" s="137"/>
      <c r="N57" s="137"/>
      <c r="O57" s="137"/>
      <c r="P57" s="137"/>
      <c r="Q57" s="137"/>
    </row>
    <row r="58" spans="2:17" ht="13.5">
      <c r="B58" s="325" t="s">
        <v>129</v>
      </c>
      <c r="C58" s="326"/>
      <c r="D58" s="326"/>
      <c r="E58" s="326"/>
      <c r="F58" s="326"/>
      <c r="H58" s="9"/>
      <c r="I58" s="9"/>
      <c r="J58" s="9"/>
      <c r="K58" s="9"/>
      <c r="L58" s="137"/>
      <c r="M58" s="137"/>
      <c r="N58" s="137"/>
      <c r="O58" s="137"/>
      <c r="P58" s="137"/>
      <c r="Q58" s="137"/>
    </row>
    <row r="59" spans="2:17" ht="13.5">
      <c r="B59" s="326"/>
      <c r="C59" s="326"/>
      <c r="D59" s="326"/>
      <c r="E59" s="326"/>
      <c r="F59" s="326"/>
      <c r="H59" s="9"/>
      <c r="I59" s="9"/>
      <c r="J59" s="9"/>
      <c r="K59" s="9"/>
      <c r="L59" s="137"/>
      <c r="M59" s="137"/>
      <c r="N59" s="137"/>
      <c r="O59" s="137"/>
      <c r="P59" s="137"/>
      <c r="Q59" s="137"/>
    </row>
    <row r="60" spans="2:17" ht="13.5">
      <c r="B60" s="132"/>
      <c r="C60" s="132"/>
      <c r="D60" s="132"/>
      <c r="E60" s="132"/>
      <c r="F60" s="132"/>
      <c r="H60" s="9"/>
      <c r="I60" s="9"/>
      <c r="J60" s="9"/>
      <c r="K60" s="9"/>
      <c r="L60" s="137"/>
      <c r="M60" s="137"/>
      <c r="N60" s="137"/>
      <c r="O60" s="137"/>
      <c r="P60" s="137"/>
      <c r="Q60" s="137"/>
    </row>
    <row r="61" spans="2:17" ht="21" customHeight="1">
      <c r="B61" s="331" t="s">
        <v>127</v>
      </c>
      <c r="C61" s="308"/>
      <c r="D61" s="329">
        <v>2</v>
      </c>
      <c r="E61" s="330"/>
      <c r="F61" s="117" t="s">
        <v>116</v>
      </c>
      <c r="G61" s="118"/>
      <c r="H61" s="9"/>
      <c r="I61" s="9"/>
      <c r="J61" s="10"/>
      <c r="L61" s="137"/>
      <c r="M61" s="137"/>
      <c r="N61" s="137"/>
      <c r="O61" s="137"/>
      <c r="P61" s="137"/>
      <c r="Q61" s="137"/>
    </row>
    <row r="62" spans="2:17" ht="75.75" customHeight="1">
      <c r="B62" s="327" t="s">
        <v>128</v>
      </c>
      <c r="C62" s="327"/>
      <c r="D62" s="328" t="s">
        <v>190</v>
      </c>
      <c r="E62" s="328"/>
      <c r="F62" s="328"/>
      <c r="G62" s="118"/>
      <c r="H62" s="9"/>
      <c r="I62" s="9"/>
      <c r="J62" s="10"/>
      <c r="L62" s="137"/>
      <c r="M62" s="137"/>
      <c r="N62" s="137"/>
      <c r="O62" s="137"/>
      <c r="P62" s="137"/>
      <c r="Q62" s="137"/>
    </row>
    <row r="63" spans="8:17" ht="13.5">
      <c r="H63" s="9"/>
      <c r="I63" s="9"/>
      <c r="J63" s="9"/>
      <c r="K63" s="9"/>
      <c r="L63" s="137"/>
      <c r="M63" s="137"/>
      <c r="N63" s="137"/>
      <c r="O63" s="137"/>
      <c r="P63" s="137"/>
      <c r="Q63" s="137"/>
    </row>
    <row r="64" spans="8:17" ht="13.5">
      <c r="H64" s="9"/>
      <c r="I64" s="9"/>
      <c r="J64" s="10"/>
      <c r="L64" s="137"/>
      <c r="M64" s="137"/>
      <c r="N64" s="137"/>
      <c r="O64" s="137"/>
      <c r="P64" s="137"/>
      <c r="Q64" s="137"/>
    </row>
    <row r="65" spans="2:9" s="10" customFormat="1" ht="13.5">
      <c r="B65" s="9"/>
      <c r="C65" s="9"/>
      <c r="D65" s="9"/>
      <c r="E65" s="9"/>
      <c r="F65" s="9"/>
      <c r="G65" s="9"/>
      <c r="H65" s="9"/>
      <c r="I65" s="9"/>
    </row>
    <row r="66" spans="2:9" s="10" customFormat="1" ht="13.5">
      <c r="B66" s="9"/>
      <c r="C66" s="9"/>
      <c r="D66" s="9"/>
      <c r="E66" s="9"/>
      <c r="F66" s="9"/>
      <c r="G66" s="9"/>
      <c r="H66" s="9"/>
      <c r="I66" s="9"/>
    </row>
    <row r="67" spans="2:9" s="10" customFormat="1" ht="13.5">
      <c r="B67" s="9"/>
      <c r="C67" s="9"/>
      <c r="D67" s="9"/>
      <c r="E67" s="9"/>
      <c r="F67" s="9"/>
      <c r="G67" s="9"/>
      <c r="H67" s="9"/>
      <c r="I67" s="9"/>
    </row>
    <row r="68" spans="2:9" s="10" customFormat="1" ht="13.5">
      <c r="B68" s="9"/>
      <c r="C68" s="9"/>
      <c r="D68" s="9"/>
      <c r="E68" s="9"/>
      <c r="F68" s="9"/>
      <c r="G68" s="9"/>
      <c r="H68" s="9"/>
      <c r="I68" s="9"/>
    </row>
    <row r="69" spans="2:9" s="10" customFormat="1" ht="13.5">
      <c r="B69" s="9"/>
      <c r="C69" s="9"/>
      <c r="D69" s="9"/>
      <c r="E69" s="9"/>
      <c r="F69" s="9"/>
      <c r="G69" s="9"/>
      <c r="H69" s="9"/>
      <c r="I69" s="9"/>
    </row>
    <row r="70" spans="2:9" s="10" customFormat="1" ht="13.5">
      <c r="B70" s="9"/>
      <c r="C70" s="9"/>
      <c r="D70" s="9"/>
      <c r="E70" s="9"/>
      <c r="F70" s="9"/>
      <c r="G70" s="9"/>
      <c r="H70" s="9"/>
      <c r="I70" s="9"/>
    </row>
    <row r="71" spans="2:9" s="10" customFormat="1" ht="13.5">
      <c r="B71" s="9"/>
      <c r="C71" s="9"/>
      <c r="D71" s="9"/>
      <c r="E71" s="9"/>
      <c r="F71" s="9"/>
      <c r="G71" s="9"/>
      <c r="H71" s="9"/>
      <c r="I71" s="9"/>
    </row>
    <row r="72" spans="2:9" s="10" customFormat="1" ht="13.5">
      <c r="B72" s="9"/>
      <c r="C72" s="9"/>
      <c r="D72" s="9"/>
      <c r="E72" s="9"/>
      <c r="F72" s="9"/>
      <c r="G72" s="9"/>
      <c r="H72" s="9"/>
      <c r="I72" s="9"/>
    </row>
    <row r="73" spans="2:9" s="10" customFormat="1" ht="13.5">
      <c r="B73" s="9"/>
      <c r="C73" s="9"/>
      <c r="D73" s="9"/>
      <c r="E73" s="9"/>
      <c r="F73" s="9"/>
      <c r="G73" s="9"/>
      <c r="H73" s="9"/>
      <c r="I73" s="9"/>
    </row>
    <row r="74" spans="2:9" s="10" customFormat="1" ht="13.5">
      <c r="B74" s="9"/>
      <c r="C74" s="9"/>
      <c r="D74" s="9"/>
      <c r="E74" s="9"/>
      <c r="F74" s="9"/>
      <c r="G74" s="9"/>
      <c r="H74" s="9"/>
      <c r="I74" s="9"/>
    </row>
    <row r="75" spans="2:9" s="10" customFormat="1" ht="13.5">
      <c r="B75" s="9"/>
      <c r="C75" s="9"/>
      <c r="D75" s="9"/>
      <c r="E75" s="9"/>
      <c r="F75" s="9"/>
      <c r="G75" s="9"/>
      <c r="H75" s="9"/>
      <c r="I75" s="9"/>
    </row>
    <row r="76" spans="2:9" s="10" customFormat="1" ht="13.5">
      <c r="B76" s="9"/>
      <c r="C76" s="9"/>
      <c r="D76" s="9"/>
      <c r="E76" s="9"/>
      <c r="F76" s="9"/>
      <c r="G76" s="9"/>
      <c r="H76" s="9"/>
      <c r="I76" s="9"/>
    </row>
    <row r="77" spans="2:9" s="10" customFormat="1" ht="13.5">
      <c r="B77" s="9"/>
      <c r="C77" s="9"/>
      <c r="D77" s="9"/>
      <c r="E77" s="9"/>
      <c r="F77" s="9"/>
      <c r="G77" s="9"/>
      <c r="H77" s="9"/>
      <c r="I77" s="9"/>
    </row>
    <row r="78" spans="2:9" s="10" customFormat="1" ht="13.5">
      <c r="B78" s="9"/>
      <c r="C78" s="9"/>
      <c r="D78" s="9"/>
      <c r="E78" s="9"/>
      <c r="F78" s="9"/>
      <c r="G78" s="9"/>
      <c r="H78" s="9"/>
      <c r="I78" s="9"/>
    </row>
    <row r="79" spans="2:9" s="10" customFormat="1" ht="13.5">
      <c r="B79" s="9"/>
      <c r="C79" s="9"/>
      <c r="D79" s="9"/>
      <c r="E79" s="9"/>
      <c r="F79" s="9"/>
      <c r="G79" s="9"/>
      <c r="H79" s="9"/>
      <c r="I79" s="9"/>
    </row>
    <row r="80" spans="2:9" s="10" customFormat="1" ht="13.5">
      <c r="B80" s="9"/>
      <c r="C80" s="9"/>
      <c r="D80" s="9"/>
      <c r="E80" s="9"/>
      <c r="F80" s="9"/>
      <c r="G80" s="9"/>
      <c r="H80" s="9"/>
      <c r="I80" s="9"/>
    </row>
    <row r="81" spans="2:9" s="10" customFormat="1" ht="13.5">
      <c r="B81" s="9"/>
      <c r="C81" s="9"/>
      <c r="D81" s="9"/>
      <c r="E81" s="9"/>
      <c r="F81" s="9"/>
      <c r="G81" s="9"/>
      <c r="H81" s="9"/>
      <c r="I81" s="9"/>
    </row>
    <row r="82" spans="2:9" s="10" customFormat="1" ht="13.5">
      <c r="B82" s="9"/>
      <c r="C82" s="9"/>
      <c r="D82" s="9"/>
      <c r="E82" s="9"/>
      <c r="F82" s="9"/>
      <c r="G82" s="9"/>
      <c r="H82" s="9"/>
      <c r="I82" s="9"/>
    </row>
    <row r="83" spans="2:9" s="10" customFormat="1" ht="13.5">
      <c r="B83" s="9"/>
      <c r="C83" s="9"/>
      <c r="D83" s="9"/>
      <c r="E83" s="9"/>
      <c r="F83" s="9"/>
      <c r="G83" s="9"/>
      <c r="H83" s="9"/>
      <c r="I83" s="9"/>
    </row>
    <row r="84" spans="2:9" s="10" customFormat="1" ht="13.5">
      <c r="B84" s="9"/>
      <c r="C84" s="9"/>
      <c r="D84" s="9"/>
      <c r="E84" s="9"/>
      <c r="F84" s="9"/>
      <c r="G84" s="9"/>
      <c r="H84" s="9"/>
      <c r="I84" s="9"/>
    </row>
    <row r="85" spans="2:9" s="10" customFormat="1" ht="13.5">
      <c r="B85" s="9"/>
      <c r="C85" s="9"/>
      <c r="D85" s="9"/>
      <c r="E85" s="9"/>
      <c r="F85" s="9"/>
      <c r="G85" s="9"/>
      <c r="H85" s="9"/>
      <c r="I85" s="9"/>
    </row>
    <row r="86" spans="2:9" s="10" customFormat="1" ht="13.5">
      <c r="B86" s="9"/>
      <c r="C86" s="9"/>
      <c r="D86" s="9"/>
      <c r="E86" s="9"/>
      <c r="F86" s="9"/>
      <c r="G86" s="9"/>
      <c r="H86" s="9"/>
      <c r="I86" s="9"/>
    </row>
    <row r="87" spans="2:9" s="10" customFormat="1" ht="13.5">
      <c r="B87" s="9"/>
      <c r="C87" s="9"/>
      <c r="D87" s="9"/>
      <c r="E87" s="9"/>
      <c r="F87" s="9"/>
      <c r="G87" s="9"/>
      <c r="H87" s="9"/>
      <c r="I87" s="9"/>
    </row>
    <row r="88" spans="2:9" s="10" customFormat="1" ht="13.5">
      <c r="B88" s="9"/>
      <c r="C88" s="9"/>
      <c r="D88" s="9"/>
      <c r="E88" s="9"/>
      <c r="F88" s="9"/>
      <c r="G88" s="9"/>
      <c r="H88" s="9"/>
      <c r="I88" s="9"/>
    </row>
    <row r="89" spans="2:9" s="10" customFormat="1" ht="13.5">
      <c r="B89" s="9"/>
      <c r="C89" s="9"/>
      <c r="D89" s="9"/>
      <c r="E89" s="9"/>
      <c r="F89" s="9"/>
      <c r="G89" s="9"/>
      <c r="H89" s="9"/>
      <c r="I89" s="9"/>
    </row>
    <row r="90" spans="2:9" s="10" customFormat="1" ht="13.5">
      <c r="B90" s="9"/>
      <c r="C90" s="9"/>
      <c r="D90" s="9"/>
      <c r="E90" s="9"/>
      <c r="F90" s="9"/>
      <c r="G90" s="9"/>
      <c r="H90" s="9"/>
      <c r="I90" s="9"/>
    </row>
    <row r="91" spans="2:9" s="10" customFormat="1" ht="13.5">
      <c r="B91" s="9"/>
      <c r="C91" s="9"/>
      <c r="D91" s="9"/>
      <c r="E91" s="9"/>
      <c r="F91" s="9"/>
      <c r="G91" s="9"/>
      <c r="H91" s="9"/>
      <c r="I91" s="9"/>
    </row>
    <row r="92" spans="2:9" s="10" customFormat="1" ht="13.5">
      <c r="B92" s="9"/>
      <c r="C92" s="9"/>
      <c r="D92" s="9"/>
      <c r="E92" s="9"/>
      <c r="F92" s="9"/>
      <c r="G92" s="9"/>
      <c r="H92" s="9"/>
      <c r="I92" s="9"/>
    </row>
    <row r="93" spans="2:9" s="10" customFormat="1" ht="13.5">
      <c r="B93" s="9"/>
      <c r="C93" s="9"/>
      <c r="D93" s="9"/>
      <c r="E93" s="9"/>
      <c r="F93" s="9"/>
      <c r="G93" s="9"/>
      <c r="H93" s="9"/>
      <c r="I93" s="9"/>
    </row>
    <row r="94" spans="2:9" s="10" customFormat="1" ht="13.5">
      <c r="B94" s="9"/>
      <c r="C94" s="9"/>
      <c r="D94" s="9"/>
      <c r="E94" s="9"/>
      <c r="F94" s="9"/>
      <c r="G94" s="9"/>
      <c r="H94" s="9"/>
      <c r="I94" s="9"/>
    </row>
    <row r="95" spans="2:9" s="10" customFormat="1" ht="13.5">
      <c r="B95" s="9"/>
      <c r="C95" s="9"/>
      <c r="D95" s="9"/>
      <c r="E95" s="9"/>
      <c r="F95" s="9"/>
      <c r="G95" s="9"/>
      <c r="H95" s="9"/>
      <c r="I95" s="9"/>
    </row>
    <row r="96" spans="2:9" s="10" customFormat="1" ht="13.5">
      <c r="B96" s="9"/>
      <c r="C96" s="9"/>
      <c r="D96" s="9"/>
      <c r="E96" s="9"/>
      <c r="F96" s="9"/>
      <c r="G96" s="9"/>
      <c r="H96" s="9"/>
      <c r="I96" s="9"/>
    </row>
    <row r="97" spans="2:9" s="10" customFormat="1" ht="13.5">
      <c r="B97" s="9"/>
      <c r="C97" s="9"/>
      <c r="D97" s="9"/>
      <c r="E97" s="9"/>
      <c r="F97" s="9"/>
      <c r="G97" s="9"/>
      <c r="H97" s="9"/>
      <c r="I97" s="9"/>
    </row>
    <row r="98" spans="2:9" s="10" customFormat="1" ht="13.5">
      <c r="B98" s="9"/>
      <c r="C98" s="9"/>
      <c r="D98" s="9"/>
      <c r="E98" s="9"/>
      <c r="F98" s="9"/>
      <c r="G98" s="9"/>
      <c r="H98" s="9"/>
      <c r="I98" s="9"/>
    </row>
    <row r="99" spans="2:9" s="10" customFormat="1" ht="13.5">
      <c r="B99" s="9"/>
      <c r="C99" s="9"/>
      <c r="D99" s="9"/>
      <c r="E99" s="9"/>
      <c r="F99" s="9"/>
      <c r="G99" s="9"/>
      <c r="H99" s="9"/>
      <c r="I99" s="9"/>
    </row>
    <row r="100" spans="2:9" s="10" customFormat="1" ht="13.5">
      <c r="B100" s="9"/>
      <c r="C100" s="9"/>
      <c r="D100" s="9"/>
      <c r="E100" s="9"/>
      <c r="F100" s="9"/>
      <c r="G100" s="9"/>
      <c r="H100" s="9"/>
      <c r="I100" s="9"/>
    </row>
    <row r="101" spans="2:9" s="10" customFormat="1" ht="13.5">
      <c r="B101" s="9"/>
      <c r="C101" s="9"/>
      <c r="D101" s="9"/>
      <c r="E101" s="9"/>
      <c r="F101" s="9"/>
      <c r="G101" s="9"/>
      <c r="H101" s="9"/>
      <c r="I101" s="9"/>
    </row>
    <row r="102" spans="2:9" s="10" customFormat="1" ht="13.5">
      <c r="B102" s="9"/>
      <c r="C102" s="9"/>
      <c r="D102" s="9"/>
      <c r="E102" s="9"/>
      <c r="F102" s="9"/>
      <c r="G102" s="9"/>
      <c r="H102" s="9"/>
      <c r="I102" s="9"/>
    </row>
    <row r="103" spans="2:9" s="10" customFormat="1" ht="13.5">
      <c r="B103" s="9"/>
      <c r="C103" s="9"/>
      <c r="D103" s="9"/>
      <c r="E103" s="9"/>
      <c r="F103" s="9"/>
      <c r="G103" s="9"/>
      <c r="H103" s="9"/>
      <c r="I103" s="9"/>
    </row>
    <row r="104" spans="2:9" s="10" customFormat="1" ht="13.5">
      <c r="B104" s="9"/>
      <c r="C104" s="9"/>
      <c r="D104" s="9"/>
      <c r="E104" s="9"/>
      <c r="F104" s="9"/>
      <c r="G104" s="9"/>
      <c r="H104" s="9"/>
      <c r="I104" s="9"/>
    </row>
    <row r="105" spans="2:9" s="10" customFormat="1" ht="13.5">
      <c r="B105" s="9"/>
      <c r="C105" s="9"/>
      <c r="D105" s="9"/>
      <c r="E105" s="9"/>
      <c r="F105" s="9"/>
      <c r="G105" s="9"/>
      <c r="H105" s="9"/>
      <c r="I105" s="9"/>
    </row>
    <row r="106" spans="2:9" s="10" customFormat="1" ht="13.5">
      <c r="B106" s="9"/>
      <c r="C106" s="9"/>
      <c r="D106" s="9"/>
      <c r="E106" s="9"/>
      <c r="F106" s="9"/>
      <c r="G106" s="9"/>
      <c r="H106" s="9"/>
      <c r="I106" s="9"/>
    </row>
    <row r="107" spans="2:9" s="10" customFormat="1" ht="13.5">
      <c r="B107" s="9"/>
      <c r="C107" s="9"/>
      <c r="D107" s="9"/>
      <c r="E107" s="9"/>
      <c r="F107" s="9"/>
      <c r="G107" s="9"/>
      <c r="H107" s="9"/>
      <c r="I107" s="9"/>
    </row>
    <row r="108" spans="2:9" s="10" customFormat="1" ht="13.5">
      <c r="B108" s="9"/>
      <c r="C108" s="9"/>
      <c r="D108" s="9"/>
      <c r="E108" s="9"/>
      <c r="F108" s="9"/>
      <c r="G108" s="9"/>
      <c r="H108" s="9"/>
      <c r="I108" s="9"/>
    </row>
    <row r="109" spans="2:9" s="10" customFormat="1" ht="13.5">
      <c r="B109" s="9"/>
      <c r="C109" s="9"/>
      <c r="D109" s="9"/>
      <c r="E109" s="9"/>
      <c r="F109" s="9"/>
      <c r="G109" s="9"/>
      <c r="H109" s="9"/>
      <c r="I109" s="9"/>
    </row>
    <row r="110" spans="2:9" s="10" customFormat="1" ht="13.5">
      <c r="B110" s="9"/>
      <c r="C110" s="9"/>
      <c r="D110" s="9"/>
      <c r="E110" s="9"/>
      <c r="F110" s="9"/>
      <c r="G110" s="9"/>
      <c r="H110" s="9"/>
      <c r="I110" s="9"/>
    </row>
    <row r="111" spans="2:9" s="10" customFormat="1" ht="13.5">
      <c r="B111" s="9"/>
      <c r="C111" s="9"/>
      <c r="D111" s="9"/>
      <c r="E111" s="9"/>
      <c r="F111" s="9"/>
      <c r="G111" s="9"/>
      <c r="H111" s="9"/>
      <c r="I111" s="9"/>
    </row>
    <row r="112" spans="2:9" s="10" customFormat="1" ht="13.5">
      <c r="B112" s="9"/>
      <c r="C112" s="9"/>
      <c r="D112" s="9"/>
      <c r="E112" s="9"/>
      <c r="F112" s="9"/>
      <c r="G112" s="9"/>
      <c r="H112" s="9"/>
      <c r="I112" s="9"/>
    </row>
    <row r="113" spans="2:9" s="10" customFormat="1" ht="13.5">
      <c r="B113" s="9"/>
      <c r="C113" s="9"/>
      <c r="D113" s="9"/>
      <c r="E113" s="9"/>
      <c r="F113" s="9"/>
      <c r="G113" s="9"/>
      <c r="H113" s="9"/>
      <c r="I113" s="9"/>
    </row>
    <row r="114" spans="2:9" s="10" customFormat="1" ht="13.5">
      <c r="B114" s="9"/>
      <c r="C114" s="9"/>
      <c r="D114" s="9"/>
      <c r="E114" s="9"/>
      <c r="F114" s="9"/>
      <c r="G114" s="9"/>
      <c r="H114" s="9"/>
      <c r="I114" s="9"/>
    </row>
    <row r="115" spans="2:9" s="10" customFormat="1" ht="13.5">
      <c r="B115" s="9"/>
      <c r="C115" s="9"/>
      <c r="D115" s="9"/>
      <c r="E115" s="9"/>
      <c r="F115" s="9"/>
      <c r="G115" s="9"/>
      <c r="H115" s="9"/>
      <c r="I115" s="9"/>
    </row>
    <row r="116" spans="2:9" s="10" customFormat="1" ht="13.5">
      <c r="B116" s="9"/>
      <c r="C116" s="9"/>
      <c r="D116" s="9"/>
      <c r="E116" s="9"/>
      <c r="F116" s="9"/>
      <c r="G116" s="9"/>
      <c r="H116" s="9"/>
      <c r="I116" s="9"/>
    </row>
    <row r="117" spans="2:9" s="10" customFormat="1" ht="13.5">
      <c r="B117" s="9"/>
      <c r="C117" s="9"/>
      <c r="D117" s="9"/>
      <c r="E117" s="9"/>
      <c r="F117" s="9"/>
      <c r="G117" s="9"/>
      <c r="H117" s="9"/>
      <c r="I117" s="9"/>
    </row>
    <row r="118" spans="2:9" s="10" customFormat="1" ht="13.5">
      <c r="B118" s="9"/>
      <c r="C118" s="9"/>
      <c r="D118" s="9"/>
      <c r="E118" s="9"/>
      <c r="F118" s="9"/>
      <c r="G118" s="9"/>
      <c r="H118" s="9"/>
      <c r="I118" s="9"/>
    </row>
    <row r="119" spans="2:9" s="10" customFormat="1" ht="13.5">
      <c r="B119" s="9"/>
      <c r="C119" s="9"/>
      <c r="D119" s="9"/>
      <c r="E119" s="9"/>
      <c r="F119" s="9"/>
      <c r="G119" s="9"/>
      <c r="H119" s="9"/>
      <c r="I119" s="9"/>
    </row>
    <row r="120" spans="2:9" s="10" customFormat="1" ht="13.5">
      <c r="B120" s="9"/>
      <c r="C120" s="9"/>
      <c r="D120" s="9"/>
      <c r="E120" s="9"/>
      <c r="F120" s="9"/>
      <c r="G120" s="9"/>
      <c r="H120" s="9"/>
      <c r="I120" s="9"/>
    </row>
    <row r="121" spans="2:9" s="10" customFormat="1" ht="13.5">
      <c r="B121" s="9"/>
      <c r="C121" s="9"/>
      <c r="D121" s="9"/>
      <c r="E121" s="9"/>
      <c r="F121" s="9"/>
      <c r="G121" s="9"/>
      <c r="H121" s="9"/>
      <c r="I121" s="9"/>
    </row>
    <row r="122" spans="2:9" s="10" customFormat="1" ht="13.5">
      <c r="B122" s="9"/>
      <c r="C122" s="9"/>
      <c r="D122" s="9"/>
      <c r="E122" s="9"/>
      <c r="F122" s="9"/>
      <c r="G122" s="9"/>
      <c r="H122" s="9"/>
      <c r="I122" s="9"/>
    </row>
    <row r="123" spans="2:9" s="10" customFormat="1" ht="13.5">
      <c r="B123" s="9"/>
      <c r="C123" s="9"/>
      <c r="D123" s="9"/>
      <c r="E123" s="9"/>
      <c r="F123" s="9"/>
      <c r="G123" s="9"/>
      <c r="H123" s="9"/>
      <c r="I123" s="9"/>
    </row>
    <row r="124" spans="2:9" s="10" customFormat="1" ht="13.5">
      <c r="B124" s="9"/>
      <c r="C124" s="9"/>
      <c r="D124" s="9"/>
      <c r="E124" s="9"/>
      <c r="F124" s="9"/>
      <c r="G124" s="9"/>
      <c r="H124" s="9"/>
      <c r="I124" s="9"/>
    </row>
    <row r="125" spans="2:9" s="10" customFormat="1" ht="13.5">
      <c r="B125" s="9"/>
      <c r="C125" s="9"/>
      <c r="D125" s="9"/>
      <c r="E125" s="9"/>
      <c r="F125" s="9"/>
      <c r="G125" s="9"/>
      <c r="H125" s="9"/>
      <c r="I125" s="9"/>
    </row>
    <row r="126" spans="2:9" s="10" customFormat="1" ht="13.5">
      <c r="B126" s="9"/>
      <c r="C126" s="9"/>
      <c r="D126" s="9"/>
      <c r="E126" s="9"/>
      <c r="F126" s="9"/>
      <c r="G126" s="9"/>
      <c r="H126" s="9"/>
      <c r="I126" s="9"/>
    </row>
    <row r="127" spans="2:9" s="10" customFormat="1" ht="13.5">
      <c r="B127" s="9"/>
      <c r="C127" s="9"/>
      <c r="D127" s="9"/>
      <c r="E127" s="9"/>
      <c r="F127" s="9"/>
      <c r="G127" s="9"/>
      <c r="H127" s="9"/>
      <c r="I127" s="9"/>
    </row>
    <row r="128" spans="2:9" s="10" customFormat="1" ht="13.5">
      <c r="B128" s="9"/>
      <c r="C128" s="9"/>
      <c r="D128" s="9"/>
      <c r="E128" s="9"/>
      <c r="F128" s="9"/>
      <c r="G128" s="9"/>
      <c r="H128" s="9"/>
      <c r="I128" s="9"/>
    </row>
    <row r="129" spans="2:9" s="10" customFormat="1" ht="13.5">
      <c r="B129" s="9"/>
      <c r="C129" s="9"/>
      <c r="D129" s="9"/>
      <c r="E129" s="9"/>
      <c r="F129" s="9"/>
      <c r="G129" s="9"/>
      <c r="H129" s="9"/>
      <c r="I129" s="9"/>
    </row>
    <row r="130" spans="2:9" s="10" customFormat="1" ht="13.5">
      <c r="B130" s="9"/>
      <c r="C130" s="9"/>
      <c r="D130" s="9"/>
      <c r="E130" s="9"/>
      <c r="F130" s="9"/>
      <c r="G130" s="9"/>
      <c r="H130" s="9"/>
      <c r="I130" s="9"/>
    </row>
    <row r="131" spans="2:9" s="10" customFormat="1" ht="13.5">
      <c r="B131" s="9"/>
      <c r="C131" s="9"/>
      <c r="D131" s="9"/>
      <c r="E131" s="9"/>
      <c r="F131" s="9"/>
      <c r="G131" s="9"/>
      <c r="H131" s="9"/>
      <c r="I131" s="9"/>
    </row>
    <row r="132" spans="2:9" s="10" customFormat="1" ht="13.5">
      <c r="B132" s="9"/>
      <c r="C132" s="9"/>
      <c r="D132" s="9"/>
      <c r="E132" s="9"/>
      <c r="F132" s="9"/>
      <c r="G132" s="9"/>
      <c r="H132" s="9"/>
      <c r="I132" s="9"/>
    </row>
    <row r="133" spans="2:9" s="10" customFormat="1" ht="13.5">
      <c r="B133" s="9"/>
      <c r="C133" s="9"/>
      <c r="D133" s="9"/>
      <c r="E133" s="9"/>
      <c r="F133" s="9"/>
      <c r="G133" s="9"/>
      <c r="H133" s="9"/>
      <c r="I133" s="9"/>
    </row>
    <row r="134" spans="2:9" s="10" customFormat="1" ht="13.5">
      <c r="B134" s="9"/>
      <c r="C134" s="9"/>
      <c r="D134" s="9"/>
      <c r="E134" s="9"/>
      <c r="F134" s="9"/>
      <c r="G134" s="9"/>
      <c r="H134" s="9"/>
      <c r="I134" s="9"/>
    </row>
    <row r="135" spans="2:9" s="10" customFormat="1" ht="13.5">
      <c r="B135" s="9"/>
      <c r="C135" s="9"/>
      <c r="D135" s="9"/>
      <c r="E135" s="9"/>
      <c r="F135" s="9"/>
      <c r="G135" s="9"/>
      <c r="H135" s="9"/>
      <c r="I135" s="9"/>
    </row>
    <row r="136" spans="2:9" s="10" customFormat="1" ht="13.5">
      <c r="B136" s="9"/>
      <c r="C136" s="9"/>
      <c r="D136" s="9"/>
      <c r="E136" s="9"/>
      <c r="F136" s="9"/>
      <c r="G136" s="9"/>
      <c r="H136" s="9"/>
      <c r="I136" s="9"/>
    </row>
    <row r="137" spans="2:9" s="10" customFormat="1" ht="13.5">
      <c r="B137" s="9"/>
      <c r="C137" s="9"/>
      <c r="D137" s="9"/>
      <c r="E137" s="9"/>
      <c r="F137" s="9"/>
      <c r="G137" s="9"/>
      <c r="H137" s="9"/>
      <c r="I137" s="9"/>
    </row>
    <row r="138" spans="2:9" s="10" customFormat="1" ht="13.5">
      <c r="B138" s="9"/>
      <c r="C138" s="9"/>
      <c r="D138" s="9"/>
      <c r="E138" s="9"/>
      <c r="F138" s="9"/>
      <c r="G138" s="9"/>
      <c r="H138" s="9"/>
      <c r="I138" s="9"/>
    </row>
    <row r="139" spans="2:9" s="10" customFormat="1" ht="13.5">
      <c r="B139" s="9"/>
      <c r="C139" s="9"/>
      <c r="D139" s="9"/>
      <c r="E139" s="9"/>
      <c r="F139" s="9"/>
      <c r="G139" s="9"/>
      <c r="H139" s="9"/>
      <c r="I139" s="9"/>
    </row>
    <row r="140" spans="2:9" s="10" customFormat="1" ht="13.5">
      <c r="B140" s="9"/>
      <c r="C140" s="9"/>
      <c r="D140" s="9"/>
      <c r="E140" s="9"/>
      <c r="F140" s="9"/>
      <c r="G140" s="9"/>
      <c r="H140" s="9"/>
      <c r="I140" s="9"/>
    </row>
    <row r="141" spans="2:9" s="10" customFormat="1" ht="13.5">
      <c r="B141" s="9"/>
      <c r="C141" s="9"/>
      <c r="D141" s="9"/>
      <c r="E141" s="9"/>
      <c r="F141" s="9"/>
      <c r="G141" s="9"/>
      <c r="H141" s="9"/>
      <c r="I141" s="9"/>
    </row>
    <row r="142" spans="2:9" s="10" customFormat="1" ht="13.5">
      <c r="B142" s="9"/>
      <c r="C142" s="9"/>
      <c r="D142" s="9"/>
      <c r="E142" s="9"/>
      <c r="F142" s="9"/>
      <c r="G142" s="9"/>
      <c r="H142" s="9"/>
      <c r="I142" s="9"/>
    </row>
    <row r="143" spans="2:9" s="10" customFormat="1" ht="13.5">
      <c r="B143" s="9"/>
      <c r="C143" s="9"/>
      <c r="D143" s="9"/>
      <c r="E143" s="9"/>
      <c r="F143" s="9"/>
      <c r="G143" s="9"/>
      <c r="H143" s="9"/>
      <c r="I143" s="9"/>
    </row>
    <row r="144" spans="2:9" s="10" customFormat="1" ht="13.5">
      <c r="B144" s="9"/>
      <c r="C144" s="9"/>
      <c r="D144" s="9"/>
      <c r="E144" s="9"/>
      <c r="F144" s="9"/>
      <c r="G144" s="9"/>
      <c r="H144" s="9"/>
      <c r="I144" s="9"/>
    </row>
    <row r="145" spans="2:9" s="10" customFormat="1" ht="13.5">
      <c r="B145" s="9"/>
      <c r="C145" s="9"/>
      <c r="D145" s="9"/>
      <c r="E145" s="9"/>
      <c r="F145" s="9"/>
      <c r="G145" s="9"/>
      <c r="H145" s="9"/>
      <c r="I145" s="9"/>
    </row>
    <row r="146" spans="2:9" s="10" customFormat="1" ht="13.5">
      <c r="B146" s="9"/>
      <c r="C146" s="9"/>
      <c r="D146" s="9"/>
      <c r="E146" s="9"/>
      <c r="F146" s="9"/>
      <c r="G146" s="9"/>
      <c r="H146" s="9"/>
      <c r="I146" s="9"/>
    </row>
    <row r="147" spans="2:9" s="10" customFormat="1" ht="13.5">
      <c r="B147" s="9"/>
      <c r="C147" s="9"/>
      <c r="D147" s="9"/>
      <c r="E147" s="9"/>
      <c r="F147" s="9"/>
      <c r="G147" s="9"/>
      <c r="H147" s="9"/>
      <c r="I147" s="9"/>
    </row>
    <row r="148" spans="2:9" s="10" customFormat="1" ht="13.5">
      <c r="B148" s="9"/>
      <c r="C148" s="9"/>
      <c r="D148" s="9"/>
      <c r="E148" s="9"/>
      <c r="F148" s="9"/>
      <c r="G148" s="9"/>
      <c r="H148" s="9"/>
      <c r="I148" s="9"/>
    </row>
    <row r="149" spans="2:9" s="10" customFormat="1" ht="13.5">
      <c r="B149" s="9"/>
      <c r="C149" s="9"/>
      <c r="D149" s="9"/>
      <c r="E149" s="9"/>
      <c r="F149" s="9"/>
      <c r="G149" s="9"/>
      <c r="H149" s="9"/>
      <c r="I149" s="9"/>
    </row>
    <row r="150" spans="2:9" s="10" customFormat="1" ht="13.5">
      <c r="B150" s="9"/>
      <c r="C150" s="9"/>
      <c r="D150" s="9"/>
      <c r="E150" s="9"/>
      <c r="F150" s="9"/>
      <c r="G150" s="9"/>
      <c r="H150" s="9"/>
      <c r="I150" s="9"/>
    </row>
    <row r="151" spans="2:9" s="10" customFormat="1" ht="13.5">
      <c r="B151" s="9"/>
      <c r="C151" s="9"/>
      <c r="D151" s="9"/>
      <c r="E151" s="9"/>
      <c r="F151" s="9"/>
      <c r="G151" s="9"/>
      <c r="H151" s="9"/>
      <c r="I151" s="9"/>
    </row>
    <row r="152" spans="2:9" s="10" customFormat="1" ht="13.5">
      <c r="B152" s="9"/>
      <c r="C152" s="9"/>
      <c r="D152" s="9"/>
      <c r="E152" s="9"/>
      <c r="F152" s="9"/>
      <c r="G152" s="9"/>
      <c r="H152" s="9"/>
      <c r="I152" s="9"/>
    </row>
    <row r="153" spans="2:9" s="10" customFormat="1" ht="13.5">
      <c r="B153" s="9"/>
      <c r="C153" s="9"/>
      <c r="D153" s="9"/>
      <c r="E153" s="9"/>
      <c r="F153" s="9"/>
      <c r="G153" s="9"/>
      <c r="H153" s="9"/>
      <c r="I153" s="9"/>
    </row>
    <row r="154" spans="2:9" s="10" customFormat="1" ht="13.5">
      <c r="B154" s="9"/>
      <c r="C154" s="9"/>
      <c r="D154" s="9"/>
      <c r="E154" s="9"/>
      <c r="F154" s="9"/>
      <c r="G154" s="9"/>
      <c r="H154" s="9"/>
      <c r="I154" s="9"/>
    </row>
    <row r="155" spans="2:9" s="10" customFormat="1" ht="13.5">
      <c r="B155" s="9"/>
      <c r="C155" s="9"/>
      <c r="D155" s="9"/>
      <c r="E155" s="9"/>
      <c r="F155" s="9"/>
      <c r="G155" s="9"/>
      <c r="H155" s="9"/>
      <c r="I155" s="9"/>
    </row>
    <row r="156" spans="2:9" s="10" customFormat="1" ht="13.5">
      <c r="B156" s="9"/>
      <c r="C156" s="9"/>
      <c r="D156" s="9"/>
      <c r="E156" s="9"/>
      <c r="F156" s="9"/>
      <c r="G156" s="9"/>
      <c r="H156" s="9"/>
      <c r="I156" s="9"/>
    </row>
    <row r="157" spans="2:9" s="10" customFormat="1" ht="13.5">
      <c r="B157" s="9"/>
      <c r="C157" s="9"/>
      <c r="D157" s="9"/>
      <c r="E157" s="9"/>
      <c r="F157" s="9"/>
      <c r="G157" s="9"/>
      <c r="H157" s="9"/>
      <c r="I157" s="9"/>
    </row>
    <row r="158" spans="2:9" s="10" customFormat="1" ht="13.5">
      <c r="B158" s="9"/>
      <c r="C158" s="9"/>
      <c r="D158" s="9"/>
      <c r="E158" s="9"/>
      <c r="F158" s="9"/>
      <c r="G158" s="9"/>
      <c r="H158" s="9"/>
      <c r="I158" s="9"/>
    </row>
    <row r="159" spans="2:9" s="10" customFormat="1" ht="13.5">
      <c r="B159" s="9"/>
      <c r="C159" s="9"/>
      <c r="D159" s="9"/>
      <c r="E159" s="9"/>
      <c r="F159" s="9"/>
      <c r="G159" s="9"/>
      <c r="H159" s="9"/>
      <c r="I159" s="9"/>
    </row>
    <row r="160" spans="2:9" s="10" customFormat="1" ht="13.5">
      <c r="B160" s="9"/>
      <c r="C160" s="9"/>
      <c r="D160" s="9"/>
      <c r="E160" s="9"/>
      <c r="F160" s="9"/>
      <c r="G160" s="9"/>
      <c r="H160" s="9"/>
      <c r="I160" s="9"/>
    </row>
    <row r="161" spans="2:9" s="10" customFormat="1" ht="13.5">
      <c r="B161" s="9"/>
      <c r="C161" s="9"/>
      <c r="D161" s="9"/>
      <c r="E161" s="9"/>
      <c r="F161" s="9"/>
      <c r="G161" s="9"/>
      <c r="H161" s="9"/>
      <c r="I161" s="9"/>
    </row>
    <row r="162" spans="2:9" s="10" customFormat="1" ht="13.5">
      <c r="B162" s="9"/>
      <c r="C162" s="9"/>
      <c r="D162" s="9"/>
      <c r="E162" s="9"/>
      <c r="F162" s="9"/>
      <c r="G162" s="9"/>
      <c r="H162" s="9"/>
      <c r="I162" s="9"/>
    </row>
    <row r="163" spans="2:9" s="10" customFormat="1" ht="13.5">
      <c r="B163" s="9"/>
      <c r="C163" s="9"/>
      <c r="D163" s="9"/>
      <c r="E163" s="9"/>
      <c r="F163" s="9"/>
      <c r="G163" s="9"/>
      <c r="H163" s="9"/>
      <c r="I163" s="9"/>
    </row>
    <row r="164" spans="2:9" s="10" customFormat="1" ht="13.5">
      <c r="B164" s="9"/>
      <c r="C164" s="9"/>
      <c r="D164" s="9"/>
      <c r="E164" s="9"/>
      <c r="F164" s="9"/>
      <c r="G164" s="9"/>
      <c r="H164" s="9"/>
      <c r="I164" s="9"/>
    </row>
    <row r="165" spans="2:9" s="10" customFormat="1" ht="13.5">
      <c r="B165" s="9"/>
      <c r="C165" s="9"/>
      <c r="D165" s="9"/>
      <c r="E165" s="9"/>
      <c r="F165" s="9"/>
      <c r="G165" s="9"/>
      <c r="H165" s="9"/>
      <c r="I165" s="9"/>
    </row>
    <row r="166" spans="2:9" s="10" customFormat="1" ht="13.5">
      <c r="B166" s="9"/>
      <c r="C166" s="9"/>
      <c r="D166" s="9"/>
      <c r="E166" s="9"/>
      <c r="F166" s="9"/>
      <c r="G166" s="9"/>
      <c r="H166" s="9"/>
      <c r="I166" s="9"/>
    </row>
    <row r="167" spans="2:9" s="10" customFormat="1" ht="13.5">
      <c r="B167" s="9"/>
      <c r="C167" s="9"/>
      <c r="D167" s="9"/>
      <c r="E167" s="9"/>
      <c r="F167" s="9"/>
      <c r="G167" s="9"/>
      <c r="H167" s="9"/>
      <c r="I167" s="9"/>
    </row>
    <row r="168" spans="2:9" s="10" customFormat="1" ht="13.5">
      <c r="B168" s="9"/>
      <c r="C168" s="9"/>
      <c r="D168" s="9"/>
      <c r="E168" s="9"/>
      <c r="F168" s="9"/>
      <c r="G168" s="9"/>
      <c r="H168" s="9"/>
      <c r="I168" s="9"/>
    </row>
    <row r="169" spans="2:9" s="10" customFormat="1" ht="13.5">
      <c r="B169" s="9"/>
      <c r="C169" s="9"/>
      <c r="D169" s="9"/>
      <c r="E169" s="9"/>
      <c r="F169" s="9"/>
      <c r="G169" s="9"/>
      <c r="H169" s="9"/>
      <c r="I169" s="9"/>
    </row>
    <row r="170" spans="2:9" s="10" customFormat="1" ht="13.5">
      <c r="B170" s="9"/>
      <c r="C170" s="9"/>
      <c r="D170" s="9"/>
      <c r="E170" s="9"/>
      <c r="F170" s="9"/>
      <c r="G170" s="9"/>
      <c r="H170" s="9"/>
      <c r="I170" s="9"/>
    </row>
    <row r="171" spans="2:9" s="10" customFormat="1" ht="13.5">
      <c r="B171" s="9"/>
      <c r="C171" s="9"/>
      <c r="D171" s="9"/>
      <c r="E171" s="9"/>
      <c r="F171" s="9"/>
      <c r="G171" s="9"/>
      <c r="H171" s="9"/>
      <c r="I171" s="9"/>
    </row>
    <row r="172" spans="2:9" s="10" customFormat="1" ht="13.5">
      <c r="B172" s="9"/>
      <c r="C172" s="9"/>
      <c r="D172" s="9"/>
      <c r="E172" s="9"/>
      <c r="F172" s="9"/>
      <c r="G172" s="9"/>
      <c r="H172" s="9"/>
      <c r="I172" s="9"/>
    </row>
    <row r="173" spans="2:9" s="10" customFormat="1" ht="13.5">
      <c r="B173" s="9"/>
      <c r="C173" s="9"/>
      <c r="D173" s="9"/>
      <c r="E173" s="9"/>
      <c r="F173" s="9"/>
      <c r="G173" s="9"/>
      <c r="H173" s="9"/>
      <c r="I173" s="9"/>
    </row>
    <row r="174" spans="2:9" s="10" customFormat="1" ht="13.5">
      <c r="B174" s="9"/>
      <c r="C174" s="9"/>
      <c r="D174" s="9"/>
      <c r="E174" s="9"/>
      <c r="F174" s="9"/>
      <c r="G174" s="9"/>
      <c r="H174" s="9"/>
      <c r="I174" s="9"/>
    </row>
    <row r="175" spans="2:9" s="10" customFormat="1" ht="13.5">
      <c r="B175" s="9"/>
      <c r="C175" s="9"/>
      <c r="D175" s="9"/>
      <c r="E175" s="9"/>
      <c r="F175" s="9"/>
      <c r="G175" s="9"/>
      <c r="H175" s="9"/>
      <c r="I175" s="9"/>
    </row>
    <row r="176" spans="2:9" s="10" customFormat="1" ht="13.5">
      <c r="B176" s="9"/>
      <c r="C176" s="9"/>
      <c r="D176" s="9"/>
      <c r="E176" s="9"/>
      <c r="F176" s="9"/>
      <c r="G176" s="9"/>
      <c r="H176" s="9"/>
      <c r="I176" s="9"/>
    </row>
    <row r="177" spans="2:9" s="10" customFormat="1" ht="13.5">
      <c r="B177" s="9"/>
      <c r="C177" s="9"/>
      <c r="D177" s="9"/>
      <c r="E177" s="9"/>
      <c r="F177" s="9"/>
      <c r="G177" s="9"/>
      <c r="H177" s="9"/>
      <c r="I177" s="9"/>
    </row>
    <row r="178" spans="2:9" s="10" customFormat="1" ht="13.5">
      <c r="B178" s="9"/>
      <c r="C178" s="9"/>
      <c r="D178" s="9"/>
      <c r="E178" s="9"/>
      <c r="F178" s="9"/>
      <c r="G178" s="9"/>
      <c r="H178" s="9"/>
      <c r="I178" s="9"/>
    </row>
    <row r="179" spans="2:9" s="10" customFormat="1" ht="13.5">
      <c r="B179" s="9"/>
      <c r="C179" s="9"/>
      <c r="D179" s="9"/>
      <c r="E179" s="9"/>
      <c r="F179" s="9"/>
      <c r="G179" s="9"/>
      <c r="H179" s="9"/>
      <c r="I179" s="9"/>
    </row>
    <row r="180" spans="2:9" s="10" customFormat="1" ht="13.5">
      <c r="B180" s="9"/>
      <c r="C180" s="9"/>
      <c r="D180" s="9"/>
      <c r="E180" s="9"/>
      <c r="F180" s="9"/>
      <c r="G180" s="9"/>
      <c r="H180" s="9"/>
      <c r="I180" s="9"/>
    </row>
    <row r="181" spans="2:9" s="10" customFormat="1" ht="13.5">
      <c r="B181" s="9"/>
      <c r="C181" s="9"/>
      <c r="D181" s="9"/>
      <c r="E181" s="9"/>
      <c r="F181" s="9"/>
      <c r="G181" s="9"/>
      <c r="H181" s="9"/>
      <c r="I181" s="9"/>
    </row>
    <row r="182" spans="2:9" s="10" customFormat="1" ht="13.5">
      <c r="B182" s="9"/>
      <c r="C182" s="9"/>
      <c r="D182" s="9"/>
      <c r="E182" s="9"/>
      <c r="F182" s="9"/>
      <c r="G182" s="9"/>
      <c r="H182" s="9"/>
      <c r="I182" s="9"/>
    </row>
    <row r="183" spans="2:9" s="10" customFormat="1" ht="13.5">
      <c r="B183" s="9"/>
      <c r="C183" s="9"/>
      <c r="D183" s="9"/>
      <c r="E183" s="9"/>
      <c r="F183" s="9"/>
      <c r="G183" s="9"/>
      <c r="H183" s="9"/>
      <c r="I183" s="9"/>
    </row>
    <row r="184" spans="2:9" s="10" customFormat="1" ht="13.5">
      <c r="B184" s="9"/>
      <c r="C184" s="9"/>
      <c r="D184" s="9"/>
      <c r="E184" s="9"/>
      <c r="F184" s="9"/>
      <c r="G184" s="9"/>
      <c r="H184" s="9"/>
      <c r="I184" s="9"/>
    </row>
    <row r="185" spans="2:9" s="10" customFormat="1" ht="13.5">
      <c r="B185" s="9"/>
      <c r="C185" s="9"/>
      <c r="D185" s="9"/>
      <c r="E185" s="9"/>
      <c r="F185" s="9"/>
      <c r="G185" s="9"/>
      <c r="H185" s="9"/>
      <c r="I185" s="9"/>
    </row>
    <row r="186" spans="2:9" s="10" customFormat="1" ht="13.5">
      <c r="B186" s="9"/>
      <c r="C186" s="9"/>
      <c r="D186" s="9"/>
      <c r="E186" s="9"/>
      <c r="F186" s="9"/>
      <c r="G186" s="9"/>
      <c r="H186" s="9"/>
      <c r="I186" s="9"/>
    </row>
    <row r="187" spans="2:9" s="10" customFormat="1" ht="13.5">
      <c r="B187" s="9"/>
      <c r="C187" s="9"/>
      <c r="D187" s="9"/>
      <c r="E187" s="9"/>
      <c r="F187" s="9"/>
      <c r="G187" s="9"/>
      <c r="H187" s="9"/>
      <c r="I187" s="9"/>
    </row>
    <row r="188" spans="2:9" s="10" customFormat="1" ht="13.5">
      <c r="B188" s="9"/>
      <c r="C188" s="9"/>
      <c r="D188" s="9"/>
      <c r="E188" s="9"/>
      <c r="F188" s="9"/>
      <c r="G188" s="9"/>
      <c r="H188" s="9"/>
      <c r="I188" s="9"/>
    </row>
    <row r="189" spans="2:9" s="10" customFormat="1" ht="13.5">
      <c r="B189" s="9"/>
      <c r="C189" s="9"/>
      <c r="D189" s="9"/>
      <c r="E189" s="9"/>
      <c r="F189" s="9"/>
      <c r="G189" s="9"/>
      <c r="H189" s="9"/>
      <c r="I189" s="9"/>
    </row>
    <row r="190" spans="2:9" s="10" customFormat="1" ht="13.5">
      <c r="B190" s="9"/>
      <c r="C190" s="9"/>
      <c r="D190" s="9"/>
      <c r="E190" s="9"/>
      <c r="F190" s="9"/>
      <c r="G190" s="9"/>
      <c r="H190" s="9"/>
      <c r="I190" s="9"/>
    </row>
    <row r="191" spans="2:9" s="10" customFormat="1" ht="13.5">
      <c r="B191" s="9"/>
      <c r="C191" s="9"/>
      <c r="D191" s="9"/>
      <c r="E191" s="9"/>
      <c r="F191" s="9"/>
      <c r="G191" s="9"/>
      <c r="H191" s="9"/>
      <c r="I191" s="9"/>
    </row>
    <row r="192" spans="2:9" s="10" customFormat="1" ht="13.5">
      <c r="B192" s="9"/>
      <c r="C192" s="9"/>
      <c r="D192" s="9"/>
      <c r="E192" s="9"/>
      <c r="F192" s="9"/>
      <c r="G192" s="9"/>
      <c r="H192" s="9"/>
      <c r="I192" s="9"/>
    </row>
    <row r="193" spans="2:9" s="10" customFormat="1" ht="13.5">
      <c r="B193" s="9"/>
      <c r="C193" s="9"/>
      <c r="D193" s="9"/>
      <c r="E193" s="9"/>
      <c r="F193" s="9"/>
      <c r="G193" s="9"/>
      <c r="H193" s="9"/>
      <c r="I193" s="9"/>
    </row>
    <row r="194" spans="2:9" s="10" customFormat="1" ht="13.5">
      <c r="B194" s="9"/>
      <c r="C194" s="9"/>
      <c r="D194" s="9"/>
      <c r="E194" s="9"/>
      <c r="F194" s="9"/>
      <c r="G194" s="9"/>
      <c r="H194" s="9"/>
      <c r="I194" s="9"/>
    </row>
    <row r="195" spans="2:9" s="10" customFormat="1" ht="13.5">
      <c r="B195" s="9"/>
      <c r="C195" s="9"/>
      <c r="D195" s="9"/>
      <c r="E195" s="9"/>
      <c r="F195" s="9"/>
      <c r="G195" s="9"/>
      <c r="H195" s="9"/>
      <c r="I195" s="9"/>
    </row>
    <row r="196" spans="2:9" s="10" customFormat="1" ht="13.5">
      <c r="B196" s="9"/>
      <c r="C196" s="9"/>
      <c r="D196" s="9"/>
      <c r="E196" s="9"/>
      <c r="F196" s="9"/>
      <c r="G196" s="9"/>
      <c r="H196" s="9"/>
      <c r="I196" s="9"/>
    </row>
    <row r="197" spans="2:9" s="10" customFormat="1" ht="13.5">
      <c r="B197" s="9"/>
      <c r="C197" s="9"/>
      <c r="D197" s="9"/>
      <c r="E197" s="9"/>
      <c r="F197" s="9"/>
      <c r="G197" s="9"/>
      <c r="H197" s="9"/>
      <c r="I197" s="9"/>
    </row>
    <row r="198" spans="2:9" s="10" customFormat="1" ht="13.5">
      <c r="B198" s="9"/>
      <c r="C198" s="9"/>
      <c r="D198" s="9"/>
      <c r="E198" s="9"/>
      <c r="F198" s="9"/>
      <c r="G198" s="9"/>
      <c r="H198" s="9"/>
      <c r="I198" s="9"/>
    </row>
    <row r="199" spans="2:9" s="10" customFormat="1" ht="13.5">
      <c r="B199" s="9"/>
      <c r="C199" s="9"/>
      <c r="D199" s="9"/>
      <c r="E199" s="9"/>
      <c r="F199" s="9"/>
      <c r="G199" s="9"/>
      <c r="H199" s="9"/>
      <c r="I199" s="9"/>
    </row>
    <row r="200" spans="2:9" s="10" customFormat="1" ht="13.5">
      <c r="B200" s="9"/>
      <c r="C200" s="9"/>
      <c r="D200" s="9"/>
      <c r="E200" s="9"/>
      <c r="F200" s="9"/>
      <c r="G200" s="9"/>
      <c r="H200" s="9"/>
      <c r="I200" s="9"/>
    </row>
    <row r="201" spans="2:9" s="10" customFormat="1" ht="13.5">
      <c r="B201" s="9"/>
      <c r="C201" s="9"/>
      <c r="D201" s="9"/>
      <c r="E201" s="9"/>
      <c r="F201" s="9"/>
      <c r="G201" s="9"/>
      <c r="H201" s="9"/>
      <c r="I201" s="9"/>
    </row>
    <row r="202" spans="2:9" s="10" customFormat="1" ht="13.5">
      <c r="B202" s="9"/>
      <c r="C202" s="9"/>
      <c r="D202" s="9"/>
      <c r="E202" s="9"/>
      <c r="F202" s="9"/>
      <c r="G202" s="9"/>
      <c r="H202" s="9"/>
      <c r="I202" s="9"/>
    </row>
    <row r="203" spans="2:9" s="10" customFormat="1" ht="13.5">
      <c r="B203" s="9"/>
      <c r="C203" s="9"/>
      <c r="D203" s="9"/>
      <c r="E203" s="9"/>
      <c r="F203" s="9"/>
      <c r="G203" s="9"/>
      <c r="H203" s="9"/>
      <c r="I203" s="9"/>
    </row>
    <row r="204" spans="2:9" s="10" customFormat="1" ht="13.5">
      <c r="B204" s="9"/>
      <c r="C204" s="9"/>
      <c r="D204" s="9"/>
      <c r="E204" s="9"/>
      <c r="F204" s="9"/>
      <c r="G204" s="9"/>
      <c r="H204" s="9"/>
      <c r="I204" s="9"/>
    </row>
    <row r="205" spans="2:9" s="10" customFormat="1" ht="13.5">
      <c r="B205" s="9"/>
      <c r="C205" s="9"/>
      <c r="D205" s="9"/>
      <c r="E205" s="9"/>
      <c r="F205" s="9"/>
      <c r="G205" s="9"/>
      <c r="H205" s="9"/>
      <c r="I205" s="9"/>
    </row>
    <row r="206" spans="2:9" s="10" customFormat="1" ht="13.5">
      <c r="B206" s="9"/>
      <c r="C206" s="9"/>
      <c r="D206" s="9"/>
      <c r="E206" s="9"/>
      <c r="F206" s="9"/>
      <c r="G206" s="9"/>
      <c r="H206" s="9"/>
      <c r="I206" s="9"/>
    </row>
    <row r="207" spans="2:9" s="10" customFormat="1" ht="13.5">
      <c r="B207" s="9"/>
      <c r="C207" s="9"/>
      <c r="D207" s="9"/>
      <c r="E207" s="9"/>
      <c r="F207" s="9"/>
      <c r="G207" s="9"/>
      <c r="H207" s="9"/>
      <c r="I207" s="9"/>
    </row>
    <row r="208" spans="2:9" s="10" customFormat="1" ht="13.5">
      <c r="B208" s="9"/>
      <c r="C208" s="9"/>
      <c r="D208" s="9"/>
      <c r="E208" s="9"/>
      <c r="F208" s="9"/>
      <c r="G208" s="9"/>
      <c r="H208" s="9"/>
      <c r="I208" s="9"/>
    </row>
    <row r="209" spans="2:9" s="10" customFormat="1" ht="13.5">
      <c r="B209" s="9"/>
      <c r="C209" s="9"/>
      <c r="D209" s="9"/>
      <c r="E209" s="9"/>
      <c r="F209" s="9"/>
      <c r="G209" s="9"/>
      <c r="H209" s="9"/>
      <c r="I209" s="9"/>
    </row>
    <row r="210" spans="2:9" s="10" customFormat="1" ht="13.5">
      <c r="B210" s="9"/>
      <c r="C210" s="9"/>
      <c r="D210" s="9"/>
      <c r="E210" s="9"/>
      <c r="F210" s="9"/>
      <c r="G210" s="9"/>
      <c r="H210" s="9"/>
      <c r="I210" s="9"/>
    </row>
    <row r="211" spans="2:9" s="10" customFormat="1" ht="13.5">
      <c r="B211" s="9"/>
      <c r="C211" s="9"/>
      <c r="D211" s="9"/>
      <c r="E211" s="9"/>
      <c r="F211" s="9"/>
      <c r="G211" s="9"/>
      <c r="H211" s="9"/>
      <c r="I211" s="9"/>
    </row>
    <row r="212" spans="2:9" s="10" customFormat="1" ht="13.5">
      <c r="B212" s="9"/>
      <c r="C212" s="9"/>
      <c r="D212" s="9"/>
      <c r="E212" s="9"/>
      <c r="F212" s="9"/>
      <c r="G212" s="9"/>
      <c r="H212" s="9"/>
      <c r="I212" s="9"/>
    </row>
    <row r="213" spans="2:9" s="10" customFormat="1" ht="13.5">
      <c r="B213" s="9"/>
      <c r="C213" s="9"/>
      <c r="D213" s="9"/>
      <c r="E213" s="9"/>
      <c r="F213" s="9"/>
      <c r="G213" s="9"/>
      <c r="H213" s="9"/>
      <c r="I213" s="9"/>
    </row>
    <row r="214" spans="2:9" s="10" customFormat="1" ht="13.5">
      <c r="B214" s="9"/>
      <c r="C214" s="9"/>
      <c r="D214" s="9"/>
      <c r="E214" s="9"/>
      <c r="F214" s="9"/>
      <c r="G214" s="9"/>
      <c r="H214" s="9"/>
      <c r="I214" s="9"/>
    </row>
    <row r="215" spans="2:9" s="10" customFormat="1" ht="13.5">
      <c r="B215" s="9"/>
      <c r="C215" s="9"/>
      <c r="D215" s="9"/>
      <c r="E215" s="9"/>
      <c r="F215" s="9"/>
      <c r="G215" s="9"/>
      <c r="H215" s="9"/>
      <c r="I215" s="9"/>
    </row>
    <row r="216" spans="2:9" s="10" customFormat="1" ht="13.5">
      <c r="B216" s="9"/>
      <c r="C216" s="9"/>
      <c r="D216" s="9"/>
      <c r="E216" s="9"/>
      <c r="F216" s="9"/>
      <c r="G216" s="9"/>
      <c r="H216" s="9"/>
      <c r="I216" s="9"/>
    </row>
    <row r="217" spans="2:9" s="10" customFormat="1" ht="13.5">
      <c r="B217" s="9"/>
      <c r="C217" s="9"/>
      <c r="D217" s="9"/>
      <c r="E217" s="9"/>
      <c r="F217" s="9"/>
      <c r="G217" s="9"/>
      <c r="H217" s="9"/>
      <c r="I217" s="9"/>
    </row>
    <row r="218" spans="2:9" s="10" customFormat="1" ht="13.5">
      <c r="B218" s="9"/>
      <c r="C218" s="9"/>
      <c r="D218" s="9"/>
      <c r="E218" s="9"/>
      <c r="F218" s="9"/>
      <c r="G218" s="9"/>
      <c r="H218" s="9"/>
      <c r="I218" s="9"/>
    </row>
    <row r="219" spans="2:9" s="10" customFormat="1" ht="13.5">
      <c r="B219" s="9"/>
      <c r="C219" s="9"/>
      <c r="D219" s="9"/>
      <c r="E219" s="9"/>
      <c r="F219" s="9"/>
      <c r="G219" s="9"/>
      <c r="H219" s="9"/>
      <c r="I219" s="9"/>
    </row>
    <row r="220" spans="2:9" s="10" customFormat="1" ht="13.5">
      <c r="B220" s="9"/>
      <c r="C220" s="9"/>
      <c r="D220" s="9"/>
      <c r="E220" s="9"/>
      <c r="F220" s="9"/>
      <c r="G220" s="9"/>
      <c r="H220" s="9"/>
      <c r="I220" s="9"/>
    </row>
    <row r="221" spans="2:9" s="10" customFormat="1" ht="13.5">
      <c r="B221" s="9"/>
      <c r="C221" s="9"/>
      <c r="D221" s="9"/>
      <c r="E221" s="9"/>
      <c r="F221" s="9"/>
      <c r="G221" s="9"/>
      <c r="H221" s="9"/>
      <c r="I221" s="9"/>
    </row>
    <row r="222" spans="2:9" s="10" customFormat="1" ht="13.5">
      <c r="B222" s="9"/>
      <c r="C222" s="9"/>
      <c r="D222" s="9"/>
      <c r="E222" s="9"/>
      <c r="F222" s="9"/>
      <c r="G222" s="9"/>
      <c r="H222" s="9"/>
      <c r="I222" s="9"/>
    </row>
    <row r="223" spans="2:9" s="10" customFormat="1" ht="13.5">
      <c r="B223" s="9"/>
      <c r="C223" s="9"/>
      <c r="D223" s="9"/>
      <c r="E223" s="9"/>
      <c r="F223" s="9"/>
      <c r="G223" s="9"/>
      <c r="H223" s="9"/>
      <c r="I223" s="9"/>
    </row>
    <row r="224" spans="2:9" s="10" customFormat="1" ht="13.5">
      <c r="B224" s="9"/>
      <c r="C224" s="9"/>
      <c r="D224" s="9"/>
      <c r="E224" s="9"/>
      <c r="F224" s="9"/>
      <c r="G224" s="9"/>
      <c r="H224" s="9"/>
      <c r="I224" s="9"/>
    </row>
    <row r="225" spans="2:9" s="10" customFormat="1" ht="13.5">
      <c r="B225" s="9"/>
      <c r="C225" s="9"/>
      <c r="D225" s="9"/>
      <c r="E225" s="9"/>
      <c r="F225" s="9"/>
      <c r="G225" s="9"/>
      <c r="H225" s="9"/>
      <c r="I225" s="9"/>
    </row>
    <row r="226" spans="2:9" s="10" customFormat="1" ht="13.5">
      <c r="B226" s="9"/>
      <c r="C226" s="9"/>
      <c r="D226" s="9"/>
      <c r="E226" s="9"/>
      <c r="F226" s="9"/>
      <c r="G226" s="9"/>
      <c r="H226" s="9"/>
      <c r="I226" s="9"/>
    </row>
    <row r="227" spans="2:9" s="10" customFormat="1" ht="13.5">
      <c r="B227" s="9"/>
      <c r="C227" s="9"/>
      <c r="D227" s="9"/>
      <c r="E227" s="9"/>
      <c r="F227" s="9"/>
      <c r="G227" s="9"/>
      <c r="H227" s="9"/>
      <c r="I227" s="9"/>
    </row>
    <row r="228" spans="2:9" s="10" customFormat="1" ht="13.5">
      <c r="B228" s="9"/>
      <c r="C228" s="9"/>
      <c r="D228" s="9"/>
      <c r="E228" s="9"/>
      <c r="F228" s="9"/>
      <c r="G228" s="9"/>
      <c r="H228" s="9"/>
      <c r="I228" s="9"/>
    </row>
    <row r="229" spans="2:9" s="10" customFormat="1" ht="13.5">
      <c r="B229" s="9"/>
      <c r="C229" s="9"/>
      <c r="D229" s="9"/>
      <c r="E229" s="9"/>
      <c r="F229" s="9"/>
      <c r="G229" s="9"/>
      <c r="H229" s="9"/>
      <c r="I229" s="9"/>
    </row>
    <row r="230" spans="2:9" s="10" customFormat="1" ht="13.5">
      <c r="B230" s="9"/>
      <c r="C230" s="9"/>
      <c r="D230" s="9"/>
      <c r="E230" s="9"/>
      <c r="F230" s="9"/>
      <c r="G230" s="9"/>
      <c r="H230" s="9"/>
      <c r="I230" s="9"/>
    </row>
    <row r="231" spans="2:9" s="10" customFormat="1" ht="13.5">
      <c r="B231" s="9"/>
      <c r="C231" s="9"/>
      <c r="D231" s="9"/>
      <c r="E231" s="9"/>
      <c r="F231" s="9"/>
      <c r="G231" s="9"/>
      <c r="H231" s="9"/>
      <c r="I231" s="9"/>
    </row>
    <row r="232" spans="2:9" s="10" customFormat="1" ht="13.5">
      <c r="B232" s="9"/>
      <c r="C232" s="9"/>
      <c r="D232" s="9"/>
      <c r="E232" s="9"/>
      <c r="F232" s="9"/>
      <c r="G232" s="9"/>
      <c r="H232" s="9"/>
      <c r="I232" s="9"/>
    </row>
    <row r="233" spans="2:9" s="10" customFormat="1" ht="13.5">
      <c r="B233" s="9"/>
      <c r="C233" s="9"/>
      <c r="D233" s="9"/>
      <c r="E233" s="9"/>
      <c r="F233" s="9"/>
      <c r="G233" s="9"/>
      <c r="H233" s="9"/>
      <c r="I233" s="9"/>
    </row>
    <row r="234" spans="2:9" s="10" customFormat="1" ht="13.5">
      <c r="B234" s="9"/>
      <c r="C234" s="9"/>
      <c r="D234" s="9"/>
      <c r="E234" s="9"/>
      <c r="F234" s="9"/>
      <c r="G234" s="9"/>
      <c r="H234" s="9"/>
      <c r="I234" s="9"/>
    </row>
    <row r="235" spans="2:9" s="10" customFormat="1" ht="13.5">
      <c r="B235" s="9"/>
      <c r="C235" s="9"/>
      <c r="D235" s="9"/>
      <c r="E235" s="9"/>
      <c r="F235" s="9"/>
      <c r="G235" s="9"/>
      <c r="H235" s="9"/>
      <c r="I235" s="9"/>
    </row>
    <row r="236" spans="2:9" s="10" customFormat="1" ht="13.5">
      <c r="B236" s="9"/>
      <c r="C236" s="9"/>
      <c r="D236" s="9"/>
      <c r="E236" s="9"/>
      <c r="F236" s="9"/>
      <c r="G236" s="9"/>
      <c r="H236" s="9"/>
      <c r="I236" s="9"/>
    </row>
    <row r="237" spans="2:9" s="10" customFormat="1" ht="13.5">
      <c r="B237" s="9"/>
      <c r="C237" s="9"/>
      <c r="D237" s="9"/>
      <c r="E237" s="9"/>
      <c r="F237" s="9"/>
      <c r="G237" s="9"/>
      <c r="H237" s="9"/>
      <c r="I237" s="9"/>
    </row>
    <row r="238" spans="2:9" s="10" customFormat="1" ht="13.5">
      <c r="B238" s="9"/>
      <c r="C238" s="9"/>
      <c r="D238" s="9"/>
      <c r="E238" s="9"/>
      <c r="F238" s="9"/>
      <c r="G238" s="9"/>
      <c r="H238" s="9"/>
      <c r="I238" s="9"/>
    </row>
    <row r="239" spans="2:9" s="10" customFormat="1" ht="13.5">
      <c r="B239" s="9"/>
      <c r="C239" s="9"/>
      <c r="D239" s="9"/>
      <c r="E239" s="9"/>
      <c r="F239" s="9"/>
      <c r="G239" s="9"/>
      <c r="H239" s="9"/>
      <c r="I239" s="9"/>
    </row>
    <row r="240" spans="2:9" s="10" customFormat="1" ht="13.5">
      <c r="B240" s="9"/>
      <c r="C240" s="9"/>
      <c r="D240" s="9"/>
      <c r="E240" s="9"/>
      <c r="F240" s="9"/>
      <c r="G240" s="9"/>
      <c r="H240" s="9"/>
      <c r="I240" s="9"/>
    </row>
    <row r="241" spans="2:9" s="10" customFormat="1" ht="13.5">
      <c r="B241" s="9"/>
      <c r="C241" s="9"/>
      <c r="D241" s="9"/>
      <c r="E241" s="9"/>
      <c r="F241" s="9"/>
      <c r="G241" s="9"/>
      <c r="H241" s="9"/>
      <c r="I241" s="9"/>
    </row>
    <row r="242" spans="2:9" s="10" customFormat="1" ht="13.5">
      <c r="B242" s="9"/>
      <c r="C242" s="9"/>
      <c r="D242" s="9"/>
      <c r="E242" s="9"/>
      <c r="F242" s="9"/>
      <c r="G242" s="9"/>
      <c r="H242" s="9"/>
      <c r="I242" s="9"/>
    </row>
    <row r="243" spans="2:9" s="10" customFormat="1" ht="13.5">
      <c r="B243" s="9"/>
      <c r="C243" s="9"/>
      <c r="D243" s="9"/>
      <c r="E243" s="9"/>
      <c r="F243" s="9"/>
      <c r="G243" s="9"/>
      <c r="H243" s="9"/>
      <c r="I243" s="9"/>
    </row>
    <row r="244" spans="2:9" s="10" customFormat="1" ht="13.5">
      <c r="B244" s="9"/>
      <c r="C244" s="9"/>
      <c r="D244" s="9"/>
      <c r="E244" s="9"/>
      <c r="F244" s="9"/>
      <c r="G244" s="9"/>
      <c r="H244" s="9"/>
      <c r="I244" s="9"/>
    </row>
    <row r="245" spans="2:9" s="10" customFormat="1" ht="13.5">
      <c r="B245" s="9"/>
      <c r="C245" s="9"/>
      <c r="D245" s="9"/>
      <c r="E245" s="9"/>
      <c r="F245" s="9"/>
      <c r="G245" s="9"/>
      <c r="H245" s="9"/>
      <c r="I245" s="9"/>
    </row>
    <row r="246" spans="2:9" s="10" customFormat="1" ht="13.5">
      <c r="B246" s="9"/>
      <c r="C246" s="9"/>
      <c r="D246" s="9"/>
      <c r="E246" s="9"/>
      <c r="F246" s="9"/>
      <c r="G246" s="9"/>
      <c r="H246" s="9"/>
      <c r="I246" s="9"/>
    </row>
    <row r="247" spans="2:9" s="10" customFormat="1" ht="13.5">
      <c r="B247" s="9"/>
      <c r="C247" s="9"/>
      <c r="D247" s="9"/>
      <c r="E247" s="9"/>
      <c r="F247" s="9"/>
      <c r="G247" s="9"/>
      <c r="H247" s="9"/>
      <c r="I247" s="9"/>
    </row>
    <row r="248" spans="2:9" s="10" customFormat="1" ht="13.5">
      <c r="B248" s="9"/>
      <c r="C248" s="9"/>
      <c r="D248" s="9"/>
      <c r="E248" s="9"/>
      <c r="F248" s="9"/>
      <c r="G248" s="9"/>
      <c r="H248" s="9"/>
      <c r="I248" s="9"/>
    </row>
    <row r="249" spans="2:9" s="10" customFormat="1" ht="13.5">
      <c r="B249" s="9"/>
      <c r="C249" s="9"/>
      <c r="D249" s="9"/>
      <c r="E249" s="9"/>
      <c r="F249" s="9"/>
      <c r="G249" s="9"/>
      <c r="H249" s="9"/>
      <c r="I249" s="9"/>
    </row>
    <row r="250" spans="2:9" s="10" customFormat="1" ht="13.5">
      <c r="B250" s="9"/>
      <c r="C250" s="9"/>
      <c r="D250" s="9"/>
      <c r="E250" s="9"/>
      <c r="F250" s="9"/>
      <c r="G250" s="9"/>
      <c r="H250" s="9"/>
      <c r="I250" s="9"/>
    </row>
    <row r="251" spans="2:9" s="10" customFormat="1" ht="13.5">
      <c r="B251" s="9"/>
      <c r="C251" s="9"/>
      <c r="D251" s="9"/>
      <c r="E251" s="9"/>
      <c r="F251" s="9"/>
      <c r="G251" s="9"/>
      <c r="H251" s="9"/>
      <c r="I251" s="9"/>
    </row>
    <row r="252" spans="2:9" s="10" customFormat="1" ht="13.5">
      <c r="B252" s="9"/>
      <c r="C252" s="9"/>
      <c r="D252" s="9"/>
      <c r="E252" s="9"/>
      <c r="F252" s="9"/>
      <c r="G252" s="9"/>
      <c r="H252" s="9"/>
      <c r="I252" s="9"/>
    </row>
    <row r="253" spans="2:9" s="10" customFormat="1" ht="13.5">
      <c r="B253" s="9"/>
      <c r="C253" s="9"/>
      <c r="D253" s="9"/>
      <c r="E253" s="9"/>
      <c r="F253" s="9"/>
      <c r="G253" s="9"/>
      <c r="H253" s="9"/>
      <c r="I253" s="9"/>
    </row>
    <row r="254" spans="2:9" s="10" customFormat="1" ht="13.5">
      <c r="B254" s="9"/>
      <c r="C254" s="9"/>
      <c r="D254" s="9"/>
      <c r="E254" s="9"/>
      <c r="F254" s="9"/>
      <c r="G254" s="9"/>
      <c r="H254" s="9"/>
      <c r="I254" s="9"/>
    </row>
    <row r="255" spans="2:9" s="10" customFormat="1" ht="13.5">
      <c r="B255" s="9"/>
      <c r="C255" s="9"/>
      <c r="D255" s="9"/>
      <c r="E255" s="9"/>
      <c r="F255" s="9"/>
      <c r="G255" s="9"/>
      <c r="H255" s="9"/>
      <c r="I255" s="9"/>
    </row>
    <row r="256" spans="2:9" s="10" customFormat="1" ht="13.5">
      <c r="B256" s="9"/>
      <c r="C256" s="9"/>
      <c r="D256" s="9"/>
      <c r="E256" s="9"/>
      <c r="F256" s="9"/>
      <c r="G256" s="9"/>
      <c r="H256" s="9"/>
      <c r="I256" s="9"/>
    </row>
    <row r="257" spans="2:9" s="10" customFormat="1" ht="13.5">
      <c r="B257" s="9"/>
      <c r="C257" s="9"/>
      <c r="D257" s="9"/>
      <c r="E257" s="9"/>
      <c r="F257" s="9"/>
      <c r="G257" s="9"/>
      <c r="H257" s="9"/>
      <c r="I257" s="9"/>
    </row>
    <row r="258" spans="2:9" s="10" customFormat="1" ht="13.5">
      <c r="B258" s="9"/>
      <c r="C258" s="9"/>
      <c r="D258" s="9"/>
      <c r="E258" s="9"/>
      <c r="F258" s="9"/>
      <c r="G258" s="9"/>
      <c r="H258" s="9"/>
      <c r="I258" s="9"/>
    </row>
    <row r="259" spans="2:9" s="10" customFormat="1" ht="13.5">
      <c r="B259" s="9"/>
      <c r="C259" s="9"/>
      <c r="D259" s="9"/>
      <c r="E259" s="9"/>
      <c r="F259" s="9"/>
      <c r="G259" s="9"/>
      <c r="H259" s="9"/>
      <c r="I259" s="9"/>
    </row>
    <row r="260" spans="2:9" s="10" customFormat="1" ht="13.5">
      <c r="B260" s="9"/>
      <c r="C260" s="9"/>
      <c r="D260" s="9"/>
      <c r="E260" s="9"/>
      <c r="F260" s="9"/>
      <c r="G260" s="9"/>
      <c r="H260" s="9"/>
      <c r="I260" s="9"/>
    </row>
    <row r="261" spans="2:9" s="10" customFormat="1" ht="13.5">
      <c r="B261" s="9"/>
      <c r="C261" s="9"/>
      <c r="D261" s="9"/>
      <c r="E261" s="9"/>
      <c r="F261" s="9"/>
      <c r="G261" s="9"/>
      <c r="H261" s="9"/>
      <c r="I261" s="9"/>
    </row>
    <row r="262" spans="2:9" s="10" customFormat="1" ht="13.5">
      <c r="B262" s="9"/>
      <c r="C262" s="9"/>
      <c r="D262" s="9"/>
      <c r="E262" s="9"/>
      <c r="F262" s="9"/>
      <c r="G262" s="9"/>
      <c r="H262" s="9"/>
      <c r="I262" s="9"/>
    </row>
    <row r="263" spans="2:9" s="10" customFormat="1" ht="13.5">
      <c r="B263" s="9"/>
      <c r="C263" s="9"/>
      <c r="D263" s="9"/>
      <c r="E263" s="9"/>
      <c r="F263" s="9"/>
      <c r="G263" s="9"/>
      <c r="H263" s="9"/>
      <c r="I263" s="9"/>
    </row>
    <row r="264" spans="2:9" s="10" customFormat="1" ht="13.5">
      <c r="B264" s="9"/>
      <c r="C264" s="9"/>
      <c r="D264" s="9"/>
      <c r="E264" s="9"/>
      <c r="F264" s="9"/>
      <c r="G264" s="9"/>
      <c r="H264" s="9"/>
      <c r="I264" s="9"/>
    </row>
    <row r="265" spans="2:9" s="10" customFormat="1" ht="13.5">
      <c r="B265" s="9"/>
      <c r="C265" s="9"/>
      <c r="D265" s="9"/>
      <c r="E265" s="9"/>
      <c r="F265" s="9"/>
      <c r="G265" s="9"/>
      <c r="H265" s="9"/>
      <c r="I265" s="9"/>
    </row>
    <row r="266" spans="2:9" s="10" customFormat="1" ht="13.5">
      <c r="B266" s="9"/>
      <c r="C266" s="9"/>
      <c r="D266" s="9"/>
      <c r="E266" s="9"/>
      <c r="F266" s="9"/>
      <c r="G266" s="9"/>
      <c r="H266" s="9"/>
      <c r="I266" s="9"/>
    </row>
    <row r="267" spans="2:9" s="10" customFormat="1" ht="13.5">
      <c r="B267" s="9"/>
      <c r="C267" s="9"/>
      <c r="D267" s="9"/>
      <c r="E267" s="9"/>
      <c r="F267" s="9"/>
      <c r="G267" s="9"/>
      <c r="H267" s="9"/>
      <c r="I267" s="9"/>
    </row>
    <row r="268" spans="2:9" s="10" customFormat="1" ht="13.5">
      <c r="B268" s="9"/>
      <c r="C268" s="9"/>
      <c r="D268" s="9"/>
      <c r="E268" s="9"/>
      <c r="F268" s="9"/>
      <c r="G268" s="9"/>
      <c r="H268" s="9"/>
      <c r="I268" s="9"/>
    </row>
    <row r="269" spans="2:9" s="10" customFormat="1" ht="13.5">
      <c r="B269" s="9"/>
      <c r="C269" s="9"/>
      <c r="D269" s="9"/>
      <c r="E269" s="9"/>
      <c r="F269" s="9"/>
      <c r="G269" s="9"/>
      <c r="H269" s="9"/>
      <c r="I269" s="9"/>
    </row>
    <row r="270" spans="2:9" s="10" customFormat="1" ht="13.5">
      <c r="B270" s="9"/>
      <c r="C270" s="9"/>
      <c r="D270" s="9"/>
      <c r="E270" s="9"/>
      <c r="F270" s="9"/>
      <c r="G270" s="9"/>
      <c r="H270" s="9"/>
      <c r="I270" s="9"/>
    </row>
    <row r="271" spans="2:9" s="10" customFormat="1" ht="13.5">
      <c r="B271" s="9"/>
      <c r="C271" s="9"/>
      <c r="D271" s="9"/>
      <c r="E271" s="9"/>
      <c r="F271" s="9"/>
      <c r="G271" s="9"/>
      <c r="H271" s="9"/>
      <c r="I271" s="9"/>
    </row>
    <row r="272" spans="2:9" s="10" customFormat="1" ht="13.5">
      <c r="B272" s="9"/>
      <c r="C272" s="9"/>
      <c r="D272" s="9"/>
      <c r="E272" s="9"/>
      <c r="F272" s="9"/>
      <c r="G272" s="9"/>
      <c r="H272" s="9"/>
      <c r="I272" s="9"/>
    </row>
    <row r="273" spans="2:9" s="10" customFormat="1" ht="13.5">
      <c r="B273" s="9"/>
      <c r="C273" s="9"/>
      <c r="D273" s="9"/>
      <c r="E273" s="9"/>
      <c r="F273" s="9"/>
      <c r="G273" s="9"/>
      <c r="H273" s="9"/>
      <c r="I273" s="9"/>
    </row>
    <row r="274" spans="2:9" s="10" customFormat="1" ht="13.5">
      <c r="B274" s="9"/>
      <c r="C274" s="9"/>
      <c r="D274" s="9"/>
      <c r="E274" s="9"/>
      <c r="F274" s="9"/>
      <c r="G274" s="9"/>
      <c r="H274" s="9"/>
      <c r="I274" s="9"/>
    </row>
    <row r="275" spans="2:9" s="10" customFormat="1" ht="13.5">
      <c r="B275" s="9"/>
      <c r="C275" s="9"/>
      <c r="D275" s="9"/>
      <c r="E275" s="9"/>
      <c r="F275" s="9"/>
      <c r="G275" s="9"/>
      <c r="H275" s="9"/>
      <c r="I275" s="9"/>
    </row>
    <row r="276" spans="2:9" s="10" customFormat="1" ht="13.5">
      <c r="B276" s="9"/>
      <c r="C276" s="9"/>
      <c r="D276" s="9"/>
      <c r="E276" s="9"/>
      <c r="F276" s="9"/>
      <c r="G276" s="9"/>
      <c r="H276" s="9"/>
      <c r="I276" s="9"/>
    </row>
    <row r="277" spans="2:9" s="10" customFormat="1" ht="13.5">
      <c r="B277" s="9"/>
      <c r="C277" s="9"/>
      <c r="D277" s="9"/>
      <c r="E277" s="9"/>
      <c r="F277" s="9"/>
      <c r="G277" s="9"/>
      <c r="H277" s="9"/>
      <c r="I277" s="9"/>
    </row>
    <row r="278" spans="2:9" s="10" customFormat="1" ht="13.5">
      <c r="B278" s="9"/>
      <c r="C278" s="9"/>
      <c r="D278" s="9"/>
      <c r="E278" s="9"/>
      <c r="F278" s="9"/>
      <c r="G278" s="9"/>
      <c r="H278" s="9"/>
      <c r="I278" s="9"/>
    </row>
    <row r="279" spans="2:9" s="10" customFormat="1" ht="13.5">
      <c r="B279" s="9"/>
      <c r="C279" s="9"/>
      <c r="D279" s="9"/>
      <c r="E279" s="9"/>
      <c r="F279" s="9"/>
      <c r="G279" s="9"/>
      <c r="H279" s="9"/>
      <c r="I279" s="9"/>
    </row>
    <row r="280" spans="2:9" s="10" customFormat="1" ht="13.5">
      <c r="B280" s="9"/>
      <c r="C280" s="9"/>
      <c r="D280" s="9"/>
      <c r="E280" s="9"/>
      <c r="F280" s="9"/>
      <c r="G280" s="9"/>
      <c r="H280" s="9"/>
      <c r="I280" s="9"/>
    </row>
    <row r="281" spans="2:9" s="10" customFormat="1" ht="13.5">
      <c r="B281" s="9"/>
      <c r="C281" s="9"/>
      <c r="D281" s="9"/>
      <c r="E281" s="9"/>
      <c r="F281" s="9"/>
      <c r="G281" s="9"/>
      <c r="H281" s="9"/>
      <c r="I281" s="9"/>
    </row>
    <row r="282" spans="2:9" s="10" customFormat="1" ht="13.5">
      <c r="B282" s="9"/>
      <c r="C282" s="9"/>
      <c r="D282" s="9"/>
      <c r="E282" s="9"/>
      <c r="F282" s="9"/>
      <c r="G282" s="9"/>
      <c r="H282" s="9"/>
      <c r="I282" s="9"/>
    </row>
    <row r="283" spans="2:9" s="10" customFormat="1" ht="13.5">
      <c r="B283" s="9"/>
      <c r="C283" s="9"/>
      <c r="D283" s="9"/>
      <c r="E283" s="9"/>
      <c r="F283" s="9"/>
      <c r="G283" s="9"/>
      <c r="H283" s="9"/>
      <c r="I283" s="9"/>
    </row>
    <row r="284" spans="2:9" s="10" customFormat="1" ht="13.5">
      <c r="B284" s="9"/>
      <c r="C284" s="9"/>
      <c r="D284" s="9"/>
      <c r="E284" s="9"/>
      <c r="F284" s="9"/>
      <c r="G284" s="9"/>
      <c r="H284" s="9"/>
      <c r="I284" s="9"/>
    </row>
    <row r="285" spans="2:9" s="10" customFormat="1" ht="13.5">
      <c r="B285" s="9"/>
      <c r="C285" s="9"/>
      <c r="D285" s="9"/>
      <c r="E285" s="9"/>
      <c r="F285" s="9"/>
      <c r="G285" s="9"/>
      <c r="H285" s="9"/>
      <c r="I285" s="9"/>
    </row>
    <row r="286" spans="2:9" s="10" customFormat="1" ht="13.5">
      <c r="B286" s="9"/>
      <c r="C286" s="9"/>
      <c r="D286" s="9"/>
      <c r="E286" s="9"/>
      <c r="F286" s="9"/>
      <c r="G286" s="9"/>
      <c r="H286" s="9"/>
      <c r="I286" s="9"/>
    </row>
    <row r="287" spans="2:9" s="10" customFormat="1" ht="13.5">
      <c r="B287" s="9"/>
      <c r="C287" s="9"/>
      <c r="D287" s="9"/>
      <c r="E287" s="9"/>
      <c r="F287" s="9"/>
      <c r="G287" s="9"/>
      <c r="H287" s="9"/>
      <c r="I287" s="9"/>
    </row>
    <row r="288" spans="2:9" s="10" customFormat="1" ht="13.5">
      <c r="B288" s="9"/>
      <c r="C288" s="9"/>
      <c r="D288" s="9"/>
      <c r="E288" s="9"/>
      <c r="F288" s="9"/>
      <c r="G288" s="9"/>
      <c r="H288" s="9"/>
      <c r="I288" s="9"/>
    </row>
    <row r="289" spans="2:9" s="10" customFormat="1" ht="13.5">
      <c r="B289" s="9"/>
      <c r="C289" s="9"/>
      <c r="D289" s="9"/>
      <c r="E289" s="9"/>
      <c r="F289" s="9"/>
      <c r="G289" s="9"/>
      <c r="H289" s="9"/>
      <c r="I289" s="9"/>
    </row>
    <row r="290" spans="2:9" s="10" customFormat="1" ht="13.5">
      <c r="B290" s="9"/>
      <c r="C290" s="9"/>
      <c r="D290" s="9"/>
      <c r="E290" s="9"/>
      <c r="F290" s="9"/>
      <c r="G290" s="9"/>
      <c r="H290" s="9"/>
      <c r="I290" s="9"/>
    </row>
    <row r="291" spans="2:9" s="10" customFormat="1" ht="13.5">
      <c r="B291" s="9"/>
      <c r="C291" s="9"/>
      <c r="D291" s="9"/>
      <c r="E291" s="9"/>
      <c r="F291" s="9"/>
      <c r="G291" s="9"/>
      <c r="H291" s="9"/>
      <c r="I291" s="9"/>
    </row>
    <row r="292" spans="2:9" s="10" customFormat="1" ht="13.5">
      <c r="B292" s="9"/>
      <c r="C292" s="9"/>
      <c r="D292" s="9"/>
      <c r="E292" s="9"/>
      <c r="F292" s="9"/>
      <c r="G292" s="9"/>
      <c r="H292" s="9"/>
      <c r="I292" s="9"/>
    </row>
    <row r="293" spans="2:9" s="10" customFormat="1" ht="13.5">
      <c r="B293" s="9"/>
      <c r="C293" s="9"/>
      <c r="D293" s="9"/>
      <c r="E293" s="9"/>
      <c r="F293" s="9"/>
      <c r="G293" s="9"/>
      <c r="H293" s="9"/>
      <c r="I293" s="9"/>
    </row>
    <row r="294" spans="2:9" s="10" customFormat="1" ht="13.5">
      <c r="B294" s="9"/>
      <c r="C294" s="9"/>
      <c r="D294" s="9"/>
      <c r="E294" s="9"/>
      <c r="F294" s="9"/>
      <c r="G294" s="9"/>
      <c r="H294" s="9"/>
      <c r="I294" s="9"/>
    </row>
    <row r="295" spans="2:9" s="10" customFormat="1" ht="13.5">
      <c r="B295" s="9"/>
      <c r="C295" s="9"/>
      <c r="D295" s="9"/>
      <c r="E295" s="9"/>
      <c r="F295" s="9"/>
      <c r="G295" s="9"/>
      <c r="H295" s="9"/>
      <c r="I295" s="9"/>
    </row>
    <row r="296" spans="2:9" s="10" customFormat="1" ht="13.5">
      <c r="B296" s="9"/>
      <c r="C296" s="9"/>
      <c r="D296" s="9"/>
      <c r="E296" s="9"/>
      <c r="F296" s="9"/>
      <c r="G296" s="9"/>
      <c r="H296" s="9"/>
      <c r="I296" s="9"/>
    </row>
    <row r="297" spans="2:9" s="10" customFormat="1" ht="13.5">
      <c r="B297" s="9"/>
      <c r="C297" s="9"/>
      <c r="D297" s="9"/>
      <c r="E297" s="9"/>
      <c r="F297" s="9"/>
      <c r="G297" s="9"/>
      <c r="H297" s="9"/>
      <c r="I297" s="9"/>
    </row>
    <row r="298" spans="2:9" s="10" customFormat="1" ht="13.5">
      <c r="B298" s="9"/>
      <c r="C298" s="9"/>
      <c r="D298" s="9"/>
      <c r="E298" s="9"/>
      <c r="F298" s="9"/>
      <c r="G298" s="9"/>
      <c r="H298" s="9"/>
      <c r="I298" s="9"/>
    </row>
    <row r="299" spans="2:9" s="10" customFormat="1" ht="13.5">
      <c r="B299" s="9"/>
      <c r="C299" s="9"/>
      <c r="D299" s="9"/>
      <c r="E299" s="9"/>
      <c r="F299" s="9"/>
      <c r="G299" s="9"/>
      <c r="H299" s="9"/>
      <c r="I299" s="9"/>
    </row>
    <row r="300" spans="2:9" s="10" customFormat="1" ht="13.5">
      <c r="B300" s="9"/>
      <c r="C300" s="9"/>
      <c r="D300" s="9"/>
      <c r="E300" s="9"/>
      <c r="F300" s="9"/>
      <c r="G300" s="9"/>
      <c r="H300" s="9"/>
      <c r="I300" s="9"/>
    </row>
    <row r="301" spans="2:9" s="10" customFormat="1" ht="13.5">
      <c r="B301" s="9"/>
      <c r="C301" s="9"/>
      <c r="D301" s="9"/>
      <c r="E301" s="9"/>
      <c r="F301" s="9"/>
      <c r="G301" s="9"/>
      <c r="H301" s="9"/>
      <c r="I301" s="9"/>
    </row>
    <row r="302" spans="2:9" s="10" customFormat="1" ht="13.5">
      <c r="B302" s="9"/>
      <c r="C302" s="9"/>
      <c r="D302" s="9"/>
      <c r="E302" s="9"/>
      <c r="F302" s="9"/>
      <c r="G302" s="9"/>
      <c r="H302" s="9"/>
      <c r="I302" s="9"/>
    </row>
    <row r="303" spans="2:9" s="10" customFormat="1" ht="13.5">
      <c r="B303" s="9"/>
      <c r="C303" s="9"/>
      <c r="D303" s="9"/>
      <c r="E303" s="9"/>
      <c r="F303" s="9"/>
      <c r="G303" s="9"/>
      <c r="H303" s="9"/>
      <c r="I303" s="9"/>
    </row>
    <row r="304" spans="2:9" s="10" customFormat="1" ht="13.5">
      <c r="B304" s="9"/>
      <c r="C304" s="9"/>
      <c r="D304" s="9"/>
      <c r="E304" s="9"/>
      <c r="F304" s="9"/>
      <c r="G304" s="9"/>
      <c r="H304" s="9"/>
      <c r="I304" s="9"/>
    </row>
    <row r="305" spans="2:9" s="10" customFormat="1" ht="13.5">
      <c r="B305" s="9"/>
      <c r="C305" s="9"/>
      <c r="D305" s="9"/>
      <c r="E305" s="9"/>
      <c r="F305" s="9"/>
      <c r="G305" s="9"/>
      <c r="H305" s="9"/>
      <c r="I305" s="9"/>
    </row>
    <row r="306" spans="2:9" s="10" customFormat="1" ht="13.5">
      <c r="B306" s="9"/>
      <c r="C306" s="9"/>
      <c r="D306" s="9"/>
      <c r="E306" s="9"/>
      <c r="F306" s="9"/>
      <c r="G306" s="9"/>
      <c r="H306" s="9"/>
      <c r="I306" s="9"/>
    </row>
    <row r="307" spans="2:9" s="10" customFormat="1" ht="13.5">
      <c r="B307" s="9"/>
      <c r="C307" s="9"/>
      <c r="D307" s="9"/>
      <c r="E307" s="9"/>
      <c r="F307" s="9"/>
      <c r="G307" s="9"/>
      <c r="H307" s="9"/>
      <c r="I307" s="9"/>
    </row>
    <row r="308" spans="2:9" s="10" customFormat="1" ht="13.5">
      <c r="B308" s="9"/>
      <c r="C308" s="9"/>
      <c r="D308" s="9"/>
      <c r="E308" s="9"/>
      <c r="F308" s="9"/>
      <c r="G308" s="9"/>
      <c r="H308" s="9"/>
      <c r="I308" s="9"/>
    </row>
    <row r="309" spans="2:9" s="10" customFormat="1" ht="13.5">
      <c r="B309" s="9"/>
      <c r="C309" s="9"/>
      <c r="D309" s="9"/>
      <c r="E309" s="9"/>
      <c r="F309" s="9"/>
      <c r="G309" s="9"/>
      <c r="H309" s="9"/>
      <c r="I309" s="9"/>
    </row>
    <row r="310" spans="2:9" s="10" customFormat="1" ht="13.5">
      <c r="B310" s="9"/>
      <c r="C310" s="9"/>
      <c r="D310" s="9"/>
      <c r="E310" s="9"/>
      <c r="F310" s="9"/>
      <c r="G310" s="9"/>
      <c r="H310" s="9"/>
      <c r="I310" s="9"/>
    </row>
    <row r="311" spans="2:9" s="10" customFormat="1" ht="13.5">
      <c r="B311" s="9"/>
      <c r="C311" s="9"/>
      <c r="D311" s="9"/>
      <c r="E311" s="9"/>
      <c r="F311" s="9"/>
      <c r="G311" s="9"/>
      <c r="H311" s="9"/>
      <c r="I311" s="9"/>
    </row>
    <row r="312" spans="2:9" s="10" customFormat="1" ht="13.5">
      <c r="B312" s="9"/>
      <c r="C312" s="9"/>
      <c r="D312" s="9"/>
      <c r="E312" s="9"/>
      <c r="F312" s="9"/>
      <c r="G312" s="9"/>
      <c r="H312" s="9"/>
      <c r="I312" s="9"/>
    </row>
    <row r="313" spans="2:9" s="10" customFormat="1" ht="13.5">
      <c r="B313" s="9"/>
      <c r="C313" s="9"/>
      <c r="D313" s="9"/>
      <c r="E313" s="9"/>
      <c r="F313" s="9"/>
      <c r="G313" s="9"/>
      <c r="H313" s="9"/>
      <c r="I313" s="9"/>
    </row>
    <row r="314" spans="2:9" s="10" customFormat="1" ht="13.5">
      <c r="B314" s="9"/>
      <c r="C314" s="9"/>
      <c r="D314" s="9"/>
      <c r="E314" s="9"/>
      <c r="F314" s="9"/>
      <c r="G314" s="9"/>
      <c r="H314" s="9"/>
      <c r="I314" s="9"/>
    </row>
    <row r="315" spans="2:9" s="10" customFormat="1" ht="13.5">
      <c r="B315" s="9"/>
      <c r="C315" s="9"/>
      <c r="D315" s="9"/>
      <c r="E315" s="9"/>
      <c r="F315" s="9"/>
      <c r="G315" s="9"/>
      <c r="H315" s="9"/>
      <c r="I315" s="9"/>
    </row>
    <row r="316" spans="2:9" s="10" customFormat="1" ht="13.5">
      <c r="B316" s="9"/>
      <c r="C316" s="9"/>
      <c r="D316" s="9"/>
      <c r="E316" s="9"/>
      <c r="F316" s="9"/>
      <c r="G316" s="9"/>
      <c r="H316" s="9"/>
      <c r="I316" s="9"/>
    </row>
    <row r="317" spans="2:9" s="10" customFormat="1" ht="13.5">
      <c r="B317" s="9"/>
      <c r="C317" s="9"/>
      <c r="D317" s="9"/>
      <c r="E317" s="9"/>
      <c r="F317" s="9"/>
      <c r="G317" s="9"/>
      <c r="H317" s="9"/>
      <c r="I317" s="9"/>
    </row>
    <row r="318" spans="2:9" s="10" customFormat="1" ht="13.5">
      <c r="B318" s="9"/>
      <c r="C318" s="9"/>
      <c r="D318" s="9"/>
      <c r="E318" s="9"/>
      <c r="F318" s="9"/>
      <c r="G318" s="9"/>
      <c r="H318" s="9"/>
      <c r="I318" s="9"/>
    </row>
    <row r="319" spans="2:9" s="10" customFormat="1" ht="13.5">
      <c r="B319" s="9"/>
      <c r="C319" s="9"/>
      <c r="D319" s="9"/>
      <c r="E319" s="9"/>
      <c r="F319" s="9"/>
      <c r="G319" s="9"/>
      <c r="H319" s="9"/>
      <c r="I319" s="9"/>
    </row>
    <row r="320" spans="2:9" s="10" customFormat="1" ht="13.5">
      <c r="B320" s="9"/>
      <c r="C320" s="9"/>
      <c r="D320" s="9"/>
      <c r="E320" s="9"/>
      <c r="F320" s="9"/>
      <c r="G320" s="9"/>
      <c r="H320" s="9"/>
      <c r="I320" s="9"/>
    </row>
    <row r="321" spans="2:9" s="10" customFormat="1" ht="13.5">
      <c r="B321" s="9"/>
      <c r="C321" s="9"/>
      <c r="D321" s="9"/>
      <c r="E321" s="9"/>
      <c r="F321" s="9"/>
      <c r="G321" s="9"/>
      <c r="H321" s="9"/>
      <c r="I321" s="9"/>
    </row>
    <row r="322" spans="2:9" s="10" customFormat="1" ht="13.5">
      <c r="B322" s="9"/>
      <c r="C322" s="9"/>
      <c r="D322" s="9"/>
      <c r="E322" s="9"/>
      <c r="F322" s="9"/>
      <c r="G322" s="9"/>
      <c r="H322" s="9"/>
      <c r="I322" s="9"/>
    </row>
    <row r="323" spans="2:9" s="10" customFormat="1" ht="13.5">
      <c r="B323" s="9"/>
      <c r="C323" s="9"/>
      <c r="D323" s="9"/>
      <c r="E323" s="9"/>
      <c r="F323" s="9"/>
      <c r="G323" s="9"/>
      <c r="H323" s="9"/>
      <c r="I323" s="9"/>
    </row>
    <row r="324" spans="2:9" s="10" customFormat="1" ht="13.5">
      <c r="B324" s="9"/>
      <c r="C324" s="9"/>
      <c r="D324" s="9"/>
      <c r="E324" s="9"/>
      <c r="F324" s="9"/>
      <c r="G324" s="9"/>
      <c r="H324" s="9"/>
      <c r="I324" s="9"/>
    </row>
    <row r="325" spans="2:9" s="10" customFormat="1" ht="13.5">
      <c r="B325" s="9"/>
      <c r="C325" s="9"/>
      <c r="D325" s="9"/>
      <c r="E325" s="9"/>
      <c r="F325" s="9"/>
      <c r="G325" s="9"/>
      <c r="H325" s="9"/>
      <c r="I325" s="9"/>
    </row>
    <row r="326" spans="2:9" s="10" customFormat="1" ht="13.5">
      <c r="B326" s="9"/>
      <c r="C326" s="9"/>
      <c r="D326" s="9"/>
      <c r="E326" s="9"/>
      <c r="F326" s="9"/>
      <c r="G326" s="9"/>
      <c r="H326" s="9"/>
      <c r="I326" s="9"/>
    </row>
    <row r="327" spans="2:9" s="10" customFormat="1" ht="13.5">
      <c r="B327" s="9"/>
      <c r="C327" s="9"/>
      <c r="D327" s="9"/>
      <c r="E327" s="9"/>
      <c r="F327" s="9"/>
      <c r="G327" s="9"/>
      <c r="H327" s="9"/>
      <c r="I327" s="9"/>
    </row>
    <row r="328" spans="2:9" s="10" customFormat="1" ht="13.5">
      <c r="B328" s="9"/>
      <c r="C328" s="9"/>
      <c r="D328" s="9"/>
      <c r="E328" s="9"/>
      <c r="F328" s="9"/>
      <c r="G328" s="9"/>
      <c r="H328" s="9"/>
      <c r="I328" s="9"/>
    </row>
    <row r="329" spans="2:9" s="10" customFormat="1" ht="13.5">
      <c r="B329" s="9"/>
      <c r="C329" s="9"/>
      <c r="D329" s="9"/>
      <c r="E329" s="9"/>
      <c r="F329" s="9"/>
      <c r="G329" s="9"/>
      <c r="H329" s="9"/>
      <c r="I329" s="9"/>
    </row>
    <row r="330" spans="2:9" s="10" customFormat="1" ht="13.5">
      <c r="B330" s="9"/>
      <c r="C330" s="9"/>
      <c r="D330" s="9"/>
      <c r="E330" s="9"/>
      <c r="F330" s="9"/>
      <c r="G330" s="9"/>
      <c r="H330" s="9"/>
      <c r="I330" s="9"/>
    </row>
    <row r="331" spans="2:9" s="10" customFormat="1" ht="13.5">
      <c r="B331" s="9"/>
      <c r="C331" s="9"/>
      <c r="D331" s="9"/>
      <c r="E331" s="9"/>
      <c r="F331" s="9"/>
      <c r="G331" s="9"/>
      <c r="H331" s="9"/>
      <c r="I331" s="9"/>
    </row>
    <row r="332" spans="2:9" s="10" customFormat="1" ht="13.5">
      <c r="B332" s="9"/>
      <c r="C332" s="9"/>
      <c r="D332" s="9"/>
      <c r="E332" s="9"/>
      <c r="F332" s="9"/>
      <c r="G332" s="9"/>
      <c r="H332" s="9"/>
      <c r="I332" s="9"/>
    </row>
    <row r="333" spans="2:9" s="10" customFormat="1" ht="13.5">
      <c r="B333" s="9"/>
      <c r="C333" s="9"/>
      <c r="D333" s="9"/>
      <c r="E333" s="9"/>
      <c r="F333" s="9"/>
      <c r="G333" s="9"/>
      <c r="H333" s="9"/>
      <c r="I333" s="9"/>
    </row>
    <row r="334" spans="2:9" s="10" customFormat="1" ht="13.5">
      <c r="B334" s="9"/>
      <c r="C334" s="9"/>
      <c r="D334" s="9"/>
      <c r="E334" s="9"/>
      <c r="F334" s="9"/>
      <c r="G334" s="9"/>
      <c r="H334" s="9"/>
      <c r="I334" s="9"/>
    </row>
    <row r="335" spans="2:9" s="10" customFormat="1" ht="13.5">
      <c r="B335" s="9"/>
      <c r="C335" s="9"/>
      <c r="D335" s="9"/>
      <c r="E335" s="9"/>
      <c r="F335" s="9"/>
      <c r="G335" s="9"/>
      <c r="H335" s="9"/>
      <c r="I335" s="9"/>
    </row>
    <row r="336" spans="2:9" s="10" customFormat="1" ht="13.5">
      <c r="B336" s="9"/>
      <c r="C336" s="9"/>
      <c r="D336" s="9"/>
      <c r="E336" s="9"/>
      <c r="F336" s="9"/>
      <c r="G336" s="9"/>
      <c r="H336" s="9"/>
      <c r="I336" s="9"/>
    </row>
    <row r="337" spans="2:9" s="10" customFormat="1" ht="13.5">
      <c r="B337" s="9"/>
      <c r="C337" s="9"/>
      <c r="D337" s="9"/>
      <c r="E337" s="9"/>
      <c r="F337" s="9"/>
      <c r="G337" s="9"/>
      <c r="H337" s="9"/>
      <c r="I337" s="9"/>
    </row>
    <row r="338" spans="2:9" s="10" customFormat="1" ht="13.5">
      <c r="B338" s="9"/>
      <c r="C338" s="9"/>
      <c r="D338" s="9"/>
      <c r="E338" s="9"/>
      <c r="F338" s="9"/>
      <c r="G338" s="9"/>
      <c r="H338" s="9"/>
      <c r="I338" s="9"/>
    </row>
    <row r="339" spans="2:9" s="10" customFormat="1" ht="13.5">
      <c r="B339" s="9"/>
      <c r="C339" s="9"/>
      <c r="D339" s="9"/>
      <c r="E339" s="9"/>
      <c r="F339" s="9"/>
      <c r="G339" s="9"/>
      <c r="H339" s="9"/>
      <c r="I339" s="9"/>
    </row>
    <row r="340" spans="2:9" s="10" customFormat="1" ht="13.5">
      <c r="B340" s="9"/>
      <c r="C340" s="9"/>
      <c r="D340" s="9"/>
      <c r="E340" s="9"/>
      <c r="F340" s="9"/>
      <c r="G340" s="9"/>
      <c r="H340" s="9"/>
      <c r="I340" s="9"/>
    </row>
    <row r="341" spans="2:9" s="10" customFormat="1" ht="13.5">
      <c r="B341" s="9"/>
      <c r="C341" s="9"/>
      <c r="D341" s="9"/>
      <c r="E341" s="9"/>
      <c r="F341" s="9"/>
      <c r="G341" s="9"/>
      <c r="H341" s="9"/>
      <c r="I341" s="9"/>
    </row>
    <row r="342" spans="2:9" s="10" customFormat="1" ht="13.5">
      <c r="B342" s="9"/>
      <c r="C342" s="9"/>
      <c r="D342" s="9"/>
      <c r="E342" s="9"/>
      <c r="F342" s="9"/>
      <c r="G342" s="9"/>
      <c r="H342" s="9"/>
      <c r="I342" s="9"/>
    </row>
    <row r="343" spans="2:9" s="10" customFormat="1" ht="13.5">
      <c r="B343" s="9"/>
      <c r="C343" s="9"/>
      <c r="D343" s="9"/>
      <c r="E343" s="9"/>
      <c r="F343" s="9"/>
      <c r="G343" s="9"/>
      <c r="H343" s="9"/>
      <c r="I343" s="9"/>
    </row>
    <row r="344" spans="2:9" s="10" customFormat="1" ht="13.5">
      <c r="B344" s="9"/>
      <c r="C344" s="9"/>
      <c r="D344" s="9"/>
      <c r="E344" s="9"/>
      <c r="F344" s="9"/>
      <c r="G344" s="9"/>
      <c r="H344" s="9"/>
      <c r="I344" s="9"/>
    </row>
    <row r="345" spans="2:9" s="10" customFormat="1" ht="13.5">
      <c r="B345" s="9"/>
      <c r="C345" s="9"/>
      <c r="D345" s="9"/>
      <c r="E345" s="9"/>
      <c r="F345" s="9"/>
      <c r="G345" s="9"/>
      <c r="H345" s="9"/>
      <c r="I345" s="9"/>
    </row>
    <row r="346" spans="2:9" s="10" customFormat="1" ht="13.5">
      <c r="B346" s="9"/>
      <c r="C346" s="9"/>
      <c r="D346" s="9"/>
      <c r="E346" s="9"/>
      <c r="F346" s="9"/>
      <c r="G346" s="9"/>
      <c r="H346" s="9"/>
      <c r="I346" s="9"/>
    </row>
    <row r="347" spans="2:9" s="10" customFormat="1" ht="13.5">
      <c r="B347" s="9"/>
      <c r="C347" s="9"/>
      <c r="D347" s="9"/>
      <c r="E347" s="9"/>
      <c r="F347" s="9"/>
      <c r="G347" s="9"/>
      <c r="H347" s="9"/>
      <c r="I347" s="9"/>
    </row>
    <row r="348" spans="2:9" s="10" customFormat="1" ht="13.5">
      <c r="B348" s="9"/>
      <c r="C348" s="9"/>
      <c r="D348" s="9"/>
      <c r="E348" s="9"/>
      <c r="F348" s="9"/>
      <c r="G348" s="9"/>
      <c r="H348" s="9"/>
      <c r="I348" s="9"/>
    </row>
    <row r="349" spans="2:9" s="10" customFormat="1" ht="13.5">
      <c r="B349" s="9"/>
      <c r="C349" s="9"/>
      <c r="D349" s="9"/>
      <c r="E349" s="9"/>
      <c r="F349" s="9"/>
      <c r="G349" s="9"/>
      <c r="H349" s="9"/>
      <c r="I349" s="9"/>
    </row>
    <row r="350" spans="2:9" s="10" customFormat="1" ht="13.5">
      <c r="B350" s="9"/>
      <c r="C350" s="9"/>
      <c r="D350" s="9"/>
      <c r="E350" s="9"/>
      <c r="F350" s="9"/>
      <c r="G350" s="9"/>
      <c r="H350" s="9"/>
      <c r="I350" s="9"/>
    </row>
    <row r="351" spans="2:9" s="10" customFormat="1" ht="13.5">
      <c r="B351" s="9"/>
      <c r="C351" s="9"/>
      <c r="D351" s="9"/>
      <c r="E351" s="9"/>
      <c r="F351" s="9"/>
      <c r="G351" s="9"/>
      <c r="H351" s="9"/>
      <c r="I351" s="9"/>
    </row>
    <row r="352" spans="2:9" s="10" customFormat="1" ht="13.5">
      <c r="B352" s="9"/>
      <c r="C352" s="9"/>
      <c r="D352" s="9"/>
      <c r="E352" s="9"/>
      <c r="F352" s="9"/>
      <c r="G352" s="9"/>
      <c r="H352" s="9"/>
      <c r="I352" s="9"/>
    </row>
    <row r="353" spans="2:9" s="10" customFormat="1" ht="13.5">
      <c r="B353" s="9"/>
      <c r="C353" s="9"/>
      <c r="D353" s="9"/>
      <c r="E353" s="9"/>
      <c r="F353" s="9"/>
      <c r="G353" s="9"/>
      <c r="H353" s="9"/>
      <c r="I353" s="9"/>
    </row>
    <row r="354" spans="2:9" s="10" customFormat="1" ht="13.5">
      <c r="B354" s="9"/>
      <c r="C354" s="9"/>
      <c r="D354" s="9"/>
      <c r="E354" s="9"/>
      <c r="F354" s="9"/>
      <c r="G354" s="9"/>
      <c r="H354" s="9"/>
      <c r="I354" s="9"/>
    </row>
    <row r="355" spans="2:9" s="10" customFormat="1" ht="13.5">
      <c r="B355" s="9"/>
      <c r="C355" s="9"/>
      <c r="D355" s="9"/>
      <c r="E355" s="9"/>
      <c r="F355" s="9"/>
      <c r="G355" s="9"/>
      <c r="H355" s="9"/>
      <c r="I355" s="9"/>
    </row>
    <row r="356" spans="2:9" s="10" customFormat="1" ht="13.5">
      <c r="B356" s="9"/>
      <c r="C356" s="9"/>
      <c r="D356" s="9"/>
      <c r="E356" s="9"/>
      <c r="F356" s="9"/>
      <c r="G356" s="9"/>
      <c r="H356" s="9"/>
      <c r="I356" s="9"/>
    </row>
    <row r="357" spans="2:9" s="10" customFormat="1" ht="13.5">
      <c r="B357" s="9"/>
      <c r="C357" s="9"/>
      <c r="D357" s="9"/>
      <c r="E357" s="9"/>
      <c r="F357" s="9"/>
      <c r="G357" s="9"/>
      <c r="H357" s="9"/>
      <c r="I357" s="9"/>
    </row>
    <row r="358" spans="2:9" s="10" customFormat="1" ht="13.5">
      <c r="B358" s="9"/>
      <c r="C358" s="9"/>
      <c r="D358" s="9"/>
      <c r="E358" s="9"/>
      <c r="F358" s="9"/>
      <c r="G358" s="9"/>
      <c r="H358" s="9"/>
      <c r="I358" s="9"/>
    </row>
    <row r="359" spans="2:9" s="10" customFormat="1" ht="13.5">
      <c r="B359" s="9"/>
      <c r="C359" s="9"/>
      <c r="D359" s="9"/>
      <c r="E359" s="9"/>
      <c r="F359" s="9"/>
      <c r="G359" s="9"/>
      <c r="H359" s="9"/>
      <c r="I359" s="9"/>
    </row>
    <row r="360" spans="2:9" s="10" customFormat="1" ht="13.5">
      <c r="B360" s="9"/>
      <c r="C360" s="9"/>
      <c r="D360" s="9"/>
      <c r="E360" s="9"/>
      <c r="F360" s="9"/>
      <c r="G360" s="9"/>
      <c r="H360" s="9"/>
      <c r="I360" s="9"/>
    </row>
    <row r="361" spans="2:9" s="10" customFormat="1" ht="13.5">
      <c r="B361" s="9"/>
      <c r="C361" s="9"/>
      <c r="D361" s="9"/>
      <c r="E361" s="9"/>
      <c r="F361" s="9"/>
      <c r="G361" s="9"/>
      <c r="H361" s="9"/>
      <c r="I361" s="9"/>
    </row>
    <row r="362" spans="2:9" s="10" customFormat="1" ht="13.5">
      <c r="B362" s="9"/>
      <c r="C362" s="9"/>
      <c r="D362" s="9"/>
      <c r="E362" s="9"/>
      <c r="F362" s="9"/>
      <c r="G362" s="9"/>
      <c r="H362" s="9"/>
      <c r="I362" s="9"/>
    </row>
    <row r="363" spans="2:9" s="10" customFormat="1" ht="13.5">
      <c r="B363" s="9"/>
      <c r="C363" s="9"/>
      <c r="D363" s="9"/>
      <c r="E363" s="9"/>
      <c r="F363" s="9"/>
      <c r="G363" s="9"/>
      <c r="H363" s="9"/>
      <c r="I363" s="9"/>
    </row>
    <row r="364" spans="2:9" s="10" customFormat="1" ht="13.5">
      <c r="B364" s="9"/>
      <c r="C364" s="9"/>
      <c r="D364" s="9"/>
      <c r="E364" s="9"/>
      <c r="F364" s="9"/>
      <c r="G364" s="9"/>
      <c r="H364" s="9"/>
      <c r="I364" s="9"/>
    </row>
    <row r="365" spans="2:9" s="10" customFormat="1" ht="13.5">
      <c r="B365" s="9"/>
      <c r="C365" s="9"/>
      <c r="D365" s="9"/>
      <c r="E365" s="9"/>
      <c r="F365" s="9"/>
      <c r="G365" s="9"/>
      <c r="H365" s="9"/>
      <c r="I365" s="9"/>
    </row>
    <row r="366" spans="2:9" s="10" customFormat="1" ht="13.5">
      <c r="B366" s="9"/>
      <c r="C366" s="9"/>
      <c r="D366" s="9"/>
      <c r="E366" s="9"/>
      <c r="F366" s="9"/>
      <c r="G366" s="9"/>
      <c r="H366" s="9"/>
      <c r="I366" s="9"/>
    </row>
    <row r="367" spans="2:9" s="10" customFormat="1" ht="13.5">
      <c r="B367" s="9"/>
      <c r="C367" s="9"/>
      <c r="D367" s="9"/>
      <c r="E367" s="9"/>
      <c r="F367" s="9"/>
      <c r="G367" s="9"/>
      <c r="H367" s="9"/>
      <c r="I367" s="9"/>
    </row>
    <row r="368" spans="2:9" s="10" customFormat="1" ht="13.5">
      <c r="B368" s="9"/>
      <c r="C368" s="9"/>
      <c r="D368" s="9"/>
      <c r="E368" s="9"/>
      <c r="F368" s="9"/>
      <c r="G368" s="9"/>
      <c r="H368" s="9"/>
      <c r="I368" s="9"/>
    </row>
    <row r="369" spans="2:9" s="10" customFormat="1" ht="13.5">
      <c r="B369" s="9"/>
      <c r="C369" s="9"/>
      <c r="D369" s="9"/>
      <c r="E369" s="9"/>
      <c r="F369" s="9"/>
      <c r="G369" s="9"/>
      <c r="H369" s="9"/>
      <c r="I369" s="9"/>
    </row>
    <row r="370" spans="2:9" s="10" customFormat="1" ht="13.5">
      <c r="B370" s="9"/>
      <c r="C370" s="9"/>
      <c r="D370" s="9"/>
      <c r="E370" s="9"/>
      <c r="F370" s="9"/>
      <c r="G370" s="9"/>
      <c r="H370" s="9"/>
      <c r="I370" s="9"/>
    </row>
    <row r="371" spans="2:9" s="10" customFormat="1" ht="13.5">
      <c r="B371" s="9"/>
      <c r="C371" s="9"/>
      <c r="D371" s="9"/>
      <c r="E371" s="9"/>
      <c r="F371" s="9"/>
      <c r="G371" s="9"/>
      <c r="H371" s="9"/>
      <c r="I371" s="9"/>
    </row>
    <row r="372" spans="2:9" s="10" customFormat="1" ht="13.5">
      <c r="B372" s="9"/>
      <c r="C372" s="9"/>
      <c r="D372" s="9"/>
      <c r="E372" s="9"/>
      <c r="F372" s="9"/>
      <c r="G372" s="9"/>
      <c r="H372" s="9"/>
      <c r="I372" s="9"/>
    </row>
    <row r="373" spans="2:9" s="10" customFormat="1" ht="13.5">
      <c r="B373" s="9"/>
      <c r="C373" s="9"/>
      <c r="D373" s="9"/>
      <c r="E373" s="9"/>
      <c r="F373" s="9"/>
      <c r="G373" s="9"/>
      <c r="H373" s="9"/>
      <c r="I373" s="9"/>
    </row>
    <row r="374" spans="2:9" s="10" customFormat="1" ht="13.5">
      <c r="B374" s="9"/>
      <c r="C374" s="9"/>
      <c r="D374" s="9"/>
      <c r="E374" s="9"/>
      <c r="F374" s="9"/>
      <c r="G374" s="9"/>
      <c r="H374" s="9"/>
      <c r="I374" s="9"/>
    </row>
    <row r="375" spans="2:9" s="10" customFormat="1" ht="13.5">
      <c r="B375" s="9"/>
      <c r="C375" s="9"/>
      <c r="D375" s="9"/>
      <c r="E375" s="9"/>
      <c r="F375" s="9"/>
      <c r="G375" s="9"/>
      <c r="H375" s="9"/>
      <c r="I375" s="9"/>
    </row>
    <row r="376" spans="2:9" s="10" customFormat="1" ht="13.5">
      <c r="B376" s="9"/>
      <c r="C376" s="9"/>
      <c r="D376" s="9"/>
      <c r="E376" s="9"/>
      <c r="F376" s="9"/>
      <c r="G376" s="9"/>
      <c r="H376" s="9"/>
      <c r="I376" s="9"/>
    </row>
    <row r="377" spans="2:9" s="10" customFormat="1" ht="13.5">
      <c r="B377" s="9"/>
      <c r="C377" s="9"/>
      <c r="D377" s="9"/>
      <c r="E377" s="9"/>
      <c r="F377" s="9"/>
      <c r="G377" s="9"/>
      <c r="H377" s="9"/>
      <c r="I377" s="9"/>
    </row>
    <row r="378" spans="2:9" s="10" customFormat="1" ht="13.5">
      <c r="B378" s="9"/>
      <c r="C378" s="9"/>
      <c r="D378" s="9"/>
      <c r="E378" s="9"/>
      <c r="F378" s="9"/>
      <c r="G378" s="9"/>
      <c r="H378" s="9"/>
      <c r="I378" s="9"/>
    </row>
    <row r="379" spans="2:9" s="10" customFormat="1" ht="13.5">
      <c r="B379" s="9"/>
      <c r="C379" s="9"/>
      <c r="D379" s="9"/>
      <c r="E379" s="9"/>
      <c r="F379" s="9"/>
      <c r="G379" s="9"/>
      <c r="H379" s="9"/>
      <c r="I379" s="9"/>
    </row>
    <row r="380" spans="2:9" s="10" customFormat="1" ht="13.5">
      <c r="B380" s="9"/>
      <c r="C380" s="9"/>
      <c r="D380" s="9"/>
      <c r="E380" s="9"/>
      <c r="F380" s="9"/>
      <c r="G380" s="9"/>
      <c r="H380" s="9"/>
      <c r="I380" s="9"/>
    </row>
    <row r="381" spans="2:9" s="10" customFormat="1" ht="13.5">
      <c r="B381" s="9"/>
      <c r="C381" s="9"/>
      <c r="D381" s="9"/>
      <c r="E381" s="9"/>
      <c r="F381" s="9"/>
      <c r="G381" s="9"/>
      <c r="H381" s="9"/>
      <c r="I381" s="9"/>
    </row>
    <row r="382" spans="2:9" s="10" customFormat="1" ht="13.5">
      <c r="B382" s="9"/>
      <c r="C382" s="9"/>
      <c r="D382" s="9"/>
      <c r="E382" s="9"/>
      <c r="F382" s="9"/>
      <c r="G382" s="9"/>
      <c r="H382" s="9"/>
      <c r="I382" s="9"/>
    </row>
    <row r="383" spans="2:9" s="10" customFormat="1" ht="13.5">
      <c r="B383" s="9"/>
      <c r="C383" s="9"/>
      <c r="D383" s="9"/>
      <c r="E383" s="9"/>
      <c r="F383" s="9"/>
      <c r="G383" s="9"/>
      <c r="H383" s="9"/>
      <c r="I383" s="9"/>
    </row>
    <row r="384" spans="2:9" s="10" customFormat="1" ht="13.5">
      <c r="B384" s="9"/>
      <c r="C384" s="9"/>
      <c r="D384" s="9"/>
      <c r="E384" s="9"/>
      <c r="F384" s="9"/>
      <c r="G384" s="9"/>
      <c r="H384" s="9"/>
      <c r="I384" s="9"/>
    </row>
    <row r="385" spans="2:9" s="10" customFormat="1" ht="13.5">
      <c r="B385" s="9"/>
      <c r="C385" s="9"/>
      <c r="D385" s="9"/>
      <c r="E385" s="9"/>
      <c r="F385" s="9"/>
      <c r="G385" s="9"/>
      <c r="H385" s="9"/>
      <c r="I385" s="9"/>
    </row>
    <row r="386" spans="2:9" s="10" customFormat="1" ht="13.5">
      <c r="B386" s="9"/>
      <c r="C386" s="9"/>
      <c r="D386" s="9"/>
      <c r="E386" s="9"/>
      <c r="F386" s="9"/>
      <c r="G386" s="9"/>
      <c r="H386" s="9"/>
      <c r="I386" s="9"/>
    </row>
    <row r="387" spans="2:9" s="10" customFormat="1" ht="13.5">
      <c r="B387" s="9"/>
      <c r="C387" s="9"/>
      <c r="D387" s="9"/>
      <c r="E387" s="9"/>
      <c r="F387" s="9"/>
      <c r="G387" s="9"/>
      <c r="H387" s="9"/>
      <c r="I387" s="9"/>
    </row>
    <row r="388" spans="2:9" s="10" customFormat="1" ht="13.5">
      <c r="B388" s="9"/>
      <c r="C388" s="9"/>
      <c r="D388" s="9"/>
      <c r="E388" s="9"/>
      <c r="F388" s="9"/>
      <c r="G388" s="9"/>
      <c r="H388" s="9"/>
      <c r="I388" s="9"/>
    </row>
    <row r="389" spans="2:9" s="10" customFormat="1" ht="13.5">
      <c r="B389" s="9"/>
      <c r="C389" s="9"/>
      <c r="D389" s="9"/>
      <c r="E389" s="9"/>
      <c r="F389" s="9"/>
      <c r="G389" s="9"/>
      <c r="H389" s="9"/>
      <c r="I389" s="9"/>
    </row>
    <row r="390" spans="2:9" s="10" customFormat="1" ht="13.5">
      <c r="B390" s="9"/>
      <c r="C390" s="9"/>
      <c r="D390" s="9"/>
      <c r="E390" s="9"/>
      <c r="F390" s="9"/>
      <c r="G390" s="9"/>
      <c r="H390" s="9"/>
      <c r="I390" s="9"/>
    </row>
    <row r="391" spans="2:9" s="10" customFormat="1" ht="13.5">
      <c r="B391" s="9"/>
      <c r="C391" s="9"/>
      <c r="D391" s="9"/>
      <c r="E391" s="9"/>
      <c r="F391" s="9"/>
      <c r="G391" s="9"/>
      <c r="H391" s="9"/>
      <c r="I391" s="9"/>
    </row>
    <row r="392" spans="2:9" s="10" customFormat="1" ht="13.5">
      <c r="B392" s="9"/>
      <c r="C392" s="9"/>
      <c r="D392" s="9"/>
      <c r="E392" s="9"/>
      <c r="F392" s="9"/>
      <c r="G392" s="9"/>
      <c r="H392" s="9"/>
      <c r="I392" s="9"/>
    </row>
    <row r="393" spans="2:9" s="10" customFormat="1" ht="13.5">
      <c r="B393" s="9"/>
      <c r="C393" s="9"/>
      <c r="D393" s="9"/>
      <c r="E393" s="9"/>
      <c r="F393" s="9"/>
      <c r="G393" s="9"/>
      <c r="H393" s="9"/>
      <c r="I393" s="9"/>
    </row>
    <row r="394" spans="2:9" s="10" customFormat="1" ht="13.5">
      <c r="B394" s="9"/>
      <c r="C394" s="9"/>
      <c r="D394" s="9"/>
      <c r="E394" s="9"/>
      <c r="F394" s="9"/>
      <c r="G394" s="9"/>
      <c r="H394" s="9"/>
      <c r="I394" s="9"/>
    </row>
    <row r="395" spans="2:9" s="10" customFormat="1" ht="13.5">
      <c r="B395" s="9"/>
      <c r="C395" s="9"/>
      <c r="D395" s="9"/>
      <c r="E395" s="9"/>
      <c r="F395" s="9"/>
      <c r="G395" s="9"/>
      <c r="H395" s="9"/>
      <c r="I395" s="9"/>
    </row>
    <row r="396" spans="2:9" s="10" customFormat="1" ht="13.5">
      <c r="B396" s="9"/>
      <c r="C396" s="9"/>
      <c r="D396" s="9"/>
      <c r="E396" s="9"/>
      <c r="F396" s="9"/>
      <c r="G396" s="9"/>
      <c r="H396" s="9"/>
      <c r="I396" s="9"/>
    </row>
    <row r="397" spans="2:9" s="10" customFormat="1" ht="13.5">
      <c r="B397" s="9"/>
      <c r="C397" s="9"/>
      <c r="D397" s="9"/>
      <c r="E397" s="9"/>
      <c r="F397" s="9"/>
      <c r="G397" s="9"/>
      <c r="H397" s="9"/>
      <c r="I397" s="9"/>
    </row>
    <row r="398" spans="2:9" s="10" customFormat="1" ht="13.5">
      <c r="B398" s="9"/>
      <c r="C398" s="9"/>
      <c r="D398" s="9"/>
      <c r="E398" s="9"/>
      <c r="F398" s="9"/>
      <c r="G398" s="9"/>
      <c r="H398" s="9"/>
      <c r="I398" s="9"/>
    </row>
    <row r="399" spans="2:9" s="10" customFormat="1" ht="13.5">
      <c r="B399" s="9"/>
      <c r="C399" s="9"/>
      <c r="D399" s="9"/>
      <c r="E399" s="9"/>
      <c r="F399" s="9"/>
      <c r="G399" s="9"/>
      <c r="H399" s="9"/>
      <c r="I399" s="9"/>
    </row>
    <row r="400" spans="2:9" s="10" customFormat="1" ht="13.5">
      <c r="B400" s="9"/>
      <c r="C400" s="9"/>
      <c r="D400" s="9"/>
      <c r="E400" s="9"/>
      <c r="F400" s="9"/>
      <c r="G400" s="9"/>
      <c r="H400" s="9"/>
      <c r="I400" s="9"/>
    </row>
    <row r="401" spans="2:9" s="10" customFormat="1" ht="13.5">
      <c r="B401" s="9"/>
      <c r="C401" s="9"/>
      <c r="D401" s="9"/>
      <c r="E401" s="9"/>
      <c r="F401" s="9"/>
      <c r="G401" s="9"/>
      <c r="H401" s="9"/>
      <c r="I401" s="9"/>
    </row>
    <row r="402" spans="2:9" s="10" customFormat="1" ht="13.5">
      <c r="B402" s="9"/>
      <c r="C402" s="9"/>
      <c r="D402" s="9"/>
      <c r="E402" s="9"/>
      <c r="F402" s="9"/>
      <c r="G402" s="9"/>
      <c r="H402" s="9"/>
      <c r="I402" s="9"/>
    </row>
    <row r="403" spans="2:9" s="10" customFormat="1" ht="13.5">
      <c r="B403" s="9"/>
      <c r="C403" s="9"/>
      <c r="D403" s="9"/>
      <c r="E403" s="9"/>
      <c r="F403" s="9"/>
      <c r="G403" s="9"/>
      <c r="H403" s="9"/>
      <c r="I403" s="9"/>
    </row>
    <row r="404" spans="2:9" s="10" customFormat="1" ht="13.5">
      <c r="B404" s="9"/>
      <c r="C404" s="9"/>
      <c r="D404" s="9"/>
      <c r="E404" s="9"/>
      <c r="F404" s="9"/>
      <c r="G404" s="9"/>
      <c r="H404" s="9"/>
      <c r="I404" s="9"/>
    </row>
    <row r="405" spans="2:9" s="10" customFormat="1" ht="13.5">
      <c r="B405" s="9"/>
      <c r="C405" s="9"/>
      <c r="D405" s="9"/>
      <c r="E405" s="9"/>
      <c r="F405" s="9"/>
      <c r="G405" s="9"/>
      <c r="H405" s="9"/>
      <c r="I405" s="9"/>
    </row>
    <row r="406" spans="2:9" s="10" customFormat="1" ht="13.5">
      <c r="B406" s="9"/>
      <c r="C406" s="9"/>
      <c r="D406" s="9"/>
      <c r="E406" s="9"/>
      <c r="F406" s="9"/>
      <c r="G406" s="9"/>
      <c r="H406" s="9"/>
      <c r="I406" s="9"/>
    </row>
    <row r="407" spans="2:9" s="10" customFormat="1" ht="13.5">
      <c r="B407" s="9"/>
      <c r="C407" s="9"/>
      <c r="D407" s="9"/>
      <c r="E407" s="9"/>
      <c r="F407" s="9"/>
      <c r="G407" s="9"/>
      <c r="H407" s="9"/>
      <c r="I407" s="9"/>
    </row>
    <row r="408" spans="2:9" s="10" customFormat="1" ht="13.5">
      <c r="B408" s="9"/>
      <c r="C408" s="9"/>
      <c r="D408" s="9"/>
      <c r="E408" s="9"/>
      <c r="F408" s="9"/>
      <c r="G408" s="9"/>
      <c r="H408" s="9"/>
      <c r="I408" s="9"/>
    </row>
    <row r="409" spans="2:9" s="10" customFormat="1" ht="13.5">
      <c r="B409" s="9"/>
      <c r="C409" s="9"/>
      <c r="D409" s="9"/>
      <c r="E409" s="9"/>
      <c r="F409" s="9"/>
      <c r="G409" s="9"/>
      <c r="H409" s="9"/>
      <c r="I409" s="9"/>
    </row>
    <row r="410" spans="2:9" s="10" customFormat="1" ht="13.5">
      <c r="B410" s="9"/>
      <c r="C410" s="9"/>
      <c r="D410" s="9"/>
      <c r="E410" s="9"/>
      <c r="F410" s="9"/>
      <c r="G410" s="9"/>
      <c r="H410" s="9"/>
      <c r="I410" s="9"/>
    </row>
    <row r="411" spans="2:9" s="10" customFormat="1" ht="13.5">
      <c r="B411" s="9"/>
      <c r="C411" s="9"/>
      <c r="D411" s="9"/>
      <c r="E411" s="9"/>
      <c r="F411" s="9"/>
      <c r="G411" s="9"/>
      <c r="H411" s="9"/>
      <c r="I411" s="9"/>
    </row>
    <row r="412" spans="2:9" s="10" customFormat="1" ht="13.5">
      <c r="B412" s="9"/>
      <c r="C412" s="9"/>
      <c r="D412" s="9"/>
      <c r="E412" s="9"/>
      <c r="F412" s="9"/>
      <c r="G412" s="9"/>
      <c r="H412" s="9"/>
      <c r="I412" s="9"/>
    </row>
    <row r="413" spans="2:9" s="10" customFormat="1" ht="13.5">
      <c r="B413" s="9"/>
      <c r="C413" s="9"/>
      <c r="D413" s="9"/>
      <c r="E413" s="9"/>
      <c r="F413" s="9"/>
      <c r="G413" s="9"/>
      <c r="H413" s="9"/>
      <c r="I413" s="9"/>
    </row>
    <row r="414" spans="2:9" s="10" customFormat="1" ht="13.5">
      <c r="B414" s="9"/>
      <c r="C414" s="9"/>
      <c r="D414" s="9"/>
      <c r="E414" s="9"/>
      <c r="F414" s="9"/>
      <c r="G414" s="9"/>
      <c r="H414" s="9"/>
      <c r="I414" s="9"/>
    </row>
  </sheetData>
  <sheetProtection/>
  <mergeCells count="58">
    <mergeCell ref="B52:B54"/>
    <mergeCell ref="C52:C53"/>
    <mergeCell ref="B58:F59"/>
    <mergeCell ref="B62:C62"/>
    <mergeCell ref="D62:F62"/>
    <mergeCell ref="D61:E61"/>
    <mergeCell ref="B61:C61"/>
    <mergeCell ref="D48:F48"/>
    <mergeCell ref="D49:F49"/>
    <mergeCell ref="E38:F38"/>
    <mergeCell ref="E34:F34"/>
    <mergeCell ref="E41:F41"/>
    <mergeCell ref="C47:C51"/>
    <mergeCell ref="B7:B11"/>
    <mergeCell ref="C39:C41"/>
    <mergeCell ref="C31:C34"/>
    <mergeCell ref="B47:B51"/>
    <mergeCell ref="B31:B41"/>
    <mergeCell ref="C7:C11"/>
    <mergeCell ref="I24:I26"/>
    <mergeCell ref="D25:F25"/>
    <mergeCell ref="I30:I42"/>
    <mergeCell ref="C35:C38"/>
    <mergeCell ref="D30:F30"/>
    <mergeCell ref="D24:F24"/>
    <mergeCell ref="D31:F31"/>
    <mergeCell ref="D32:F32"/>
    <mergeCell ref="D33:F33"/>
    <mergeCell ref="D40:F40"/>
    <mergeCell ref="I7:I13"/>
    <mergeCell ref="I16:I18"/>
    <mergeCell ref="D17:F17"/>
    <mergeCell ref="D12:F12"/>
    <mergeCell ref="D16:F16"/>
    <mergeCell ref="D8:F8"/>
    <mergeCell ref="D13:F13"/>
    <mergeCell ref="D18:F18"/>
    <mergeCell ref="E11:F11"/>
    <mergeCell ref="I46:I54"/>
    <mergeCell ref="D35:F35"/>
    <mergeCell ref="D36:F36"/>
    <mergeCell ref="D37:F37"/>
    <mergeCell ref="D39:F39"/>
    <mergeCell ref="D50:F50"/>
    <mergeCell ref="D51:F51"/>
    <mergeCell ref="D52:F52"/>
    <mergeCell ref="D53:F53"/>
    <mergeCell ref="D54:F54"/>
    <mergeCell ref="A1:G1"/>
    <mergeCell ref="A2:G2"/>
    <mergeCell ref="D46:F46"/>
    <mergeCell ref="D47:F47"/>
    <mergeCell ref="D42:F42"/>
    <mergeCell ref="D7:F7"/>
    <mergeCell ref="D26:F26"/>
    <mergeCell ref="D9:F9"/>
    <mergeCell ref="D10:F10"/>
    <mergeCell ref="D21:F21"/>
  </mergeCells>
  <conditionalFormatting sqref="D47:E54 F47:F52">
    <cfRule type="expression" priority="3" dxfId="13" stopIfTrue="1">
      <formula>$D$46="ライフサイクル全体で評価"</formula>
    </cfRule>
  </conditionalFormatting>
  <conditionalFormatting sqref="D39:F41">
    <cfRule type="expression" priority="12" dxfId="13" stopIfTrue="1">
      <formula>$D$30="標準的な製品"</formula>
    </cfRule>
    <cfRule type="expression" priority="13" dxfId="13" stopIfTrue="1">
      <formula>$D$30="過去の製品"</formula>
    </cfRule>
  </conditionalFormatting>
  <conditionalFormatting sqref="D31:F34">
    <cfRule type="expression" priority="5" dxfId="13" stopIfTrue="1">
      <formula>$D$30="過去の製品"</formula>
    </cfRule>
    <cfRule type="expression" priority="6" dxfId="13" stopIfTrue="1">
      <formula>$D$30="代替の従前の製品"</formula>
    </cfRule>
  </conditionalFormatting>
  <conditionalFormatting sqref="D35:F38">
    <cfRule type="expression" priority="7" dxfId="13" stopIfTrue="1">
      <formula>$D$30="標準的な製品"</formula>
    </cfRule>
    <cfRule type="expression" priority="8" dxfId="13" stopIfTrue="1">
      <formula>$D$30="代替の従前の製品"</formula>
    </cfRule>
  </conditionalFormatting>
  <conditionalFormatting sqref="D18:F18">
    <cfRule type="expression" priority="26" dxfId="0" stopIfTrue="1">
      <formula>$D$16="全ての製品を対象"</formula>
    </cfRule>
  </conditionalFormatting>
  <conditionalFormatting sqref="D11">
    <cfRule type="expression" priority="2" dxfId="4" stopIfTrue="1">
      <formula>$L$10=TRUE</formula>
    </cfRule>
  </conditionalFormatting>
  <conditionalFormatting sqref="D17:F17">
    <cfRule type="expression" priority="52" dxfId="13" stopIfTrue="1">
      <formula>$D$16="全ての製品を対象"</formula>
    </cfRule>
  </conditionalFormatting>
  <conditionalFormatting sqref="D25:F26">
    <cfRule type="expression" priority="53" dxfId="13" stopIfTrue="1">
      <formula>$D$24&lt;&gt;"海外にも出荷/使用先が不明"</formula>
    </cfRule>
  </conditionalFormatting>
  <conditionalFormatting sqref="E11:F11">
    <cfRule type="expression" priority="69" dxfId="14" stopIfTrue="1">
      <formula>$L$10=TRUE</formula>
    </cfRule>
  </conditionalFormatting>
  <dataValidations count="6">
    <dataValidation type="list" allowBlank="1" showInputMessage="1" showErrorMessage="1" sqref="D30:E30">
      <formula1>"標準的な製品,過去の製品,代替の従前の製品"</formula1>
    </dataValidation>
    <dataValidation type="list" allowBlank="1" showInputMessage="1" showErrorMessage="1" sqref="D21:F21">
      <formula1>"2010,2011,2012,2013,2014,2015"</formula1>
    </dataValidation>
    <dataValidation type="list" allowBlank="1" showInputMessage="1" showErrorMessage="1" sqref="D24:F24">
      <formula1>"国内のみに出荷,海外にも出荷/使用先が不明,海外にも出荷しているが、国内出荷分のみを評価対象"</formula1>
    </dataValidation>
    <dataValidation type="list" allowBlank="1" showInputMessage="1" showErrorMessage="1" sqref="D16:F16">
      <formula1>"全ての製品を対象,一部の製品を対象"</formula1>
    </dataValidation>
    <dataValidation type="list" allowBlank="1" showInputMessage="1" showErrorMessage="1" sqref="D25:F25">
      <formula1>"日本の条件を適用して算定する,各地域の条件を用いる"</formula1>
    </dataValidation>
    <dataValidation type="list" allowBlank="1" showInputMessage="1" showErrorMessage="1" sqref="D46:F46">
      <formula1>"ライフサイクル全体で評価,ライフサイクルの一部を評価"</formula1>
    </dataValidation>
  </dataValidations>
  <printOptions/>
  <pageMargins left="0.75" right="0.75" top="1" bottom="1" header="0.512" footer="0.512"/>
  <pageSetup horizontalDpi="600" verticalDpi="600" orientation="portrait" paperSize="9" scale="79" r:id="rId2"/>
  <rowBreaks count="1" manualBreakCount="1">
    <brk id="42" max="6" man="1"/>
  </rowBreaks>
  <colBreaks count="1" manualBreakCount="1">
    <brk id="7" max="72" man="1"/>
  </colBreaks>
  <legacyDrawing r:id="rId1"/>
</worksheet>
</file>

<file path=xl/worksheets/sheet2.xml><?xml version="1.0" encoding="utf-8"?>
<worksheet xmlns="http://schemas.openxmlformats.org/spreadsheetml/2006/main" xmlns:r="http://schemas.openxmlformats.org/officeDocument/2006/relationships">
  <dimension ref="A1:W132"/>
  <sheetViews>
    <sheetView showGridLines="0" tabSelected="1" view="pageBreakPreview" zoomScale="85" zoomScaleNormal="85" zoomScaleSheetLayoutView="85" zoomScalePageLayoutView="0" workbookViewId="0" topLeftCell="A1">
      <selection activeCell="H120" sqref="H120"/>
    </sheetView>
  </sheetViews>
  <sheetFormatPr defaultColWidth="9.00390625" defaultRowHeight="13.5"/>
  <cols>
    <col min="1" max="1" width="2.25390625" style="8" customWidth="1"/>
    <col min="2" max="2" width="4.50390625" style="8" customWidth="1"/>
    <col min="3" max="3" width="15.875" style="8" customWidth="1"/>
    <col min="4" max="4" width="13.00390625" style="8" customWidth="1"/>
    <col min="5" max="5" width="24.00390625" style="8" customWidth="1"/>
    <col min="6" max="6" width="6.125" style="8" customWidth="1"/>
    <col min="7" max="9" width="10.375" style="8" customWidth="1"/>
    <col min="10" max="10" width="10.50390625" style="8" customWidth="1"/>
    <col min="11" max="11" width="10.375" style="8" customWidth="1"/>
    <col min="12" max="13" width="16.625" style="8" customWidth="1"/>
    <col min="14" max="14" width="9.50390625" style="8" customWidth="1"/>
    <col min="15" max="15" width="2.125" style="8" customWidth="1"/>
    <col min="16" max="21" width="9.00390625" style="8" hidden="1" customWidth="1"/>
    <col min="22" max="16384" width="9.00390625" style="8" customWidth="1"/>
  </cols>
  <sheetData>
    <row r="1" spans="1:21" ht="21.75" customHeight="1">
      <c r="A1" s="84" t="s">
        <v>91</v>
      </c>
      <c r="B1" s="84"/>
      <c r="C1" s="84"/>
      <c r="D1" s="84"/>
      <c r="E1" s="84"/>
      <c r="F1" s="84"/>
      <c r="G1" s="84"/>
      <c r="H1" s="85"/>
      <c r="I1" s="85"/>
      <c r="J1" s="85"/>
      <c r="K1" s="85"/>
      <c r="L1" s="85"/>
      <c r="M1" s="85"/>
      <c r="N1" s="85"/>
      <c r="O1" s="85"/>
      <c r="P1" s="137"/>
      <c r="Q1" s="137"/>
      <c r="R1" s="137"/>
      <c r="S1" s="137"/>
      <c r="T1" s="137"/>
      <c r="U1" s="137"/>
    </row>
    <row r="2" spans="1:21" ht="13.5">
      <c r="A2" s="86" t="s">
        <v>111</v>
      </c>
      <c r="B2" s="86"/>
      <c r="C2" s="86"/>
      <c r="D2" s="86"/>
      <c r="E2" s="86"/>
      <c r="F2" s="86"/>
      <c r="G2" s="86"/>
      <c r="H2" s="85"/>
      <c r="I2" s="85"/>
      <c r="J2" s="85"/>
      <c r="K2" s="85"/>
      <c r="L2" s="85"/>
      <c r="M2" s="85"/>
      <c r="N2" s="85"/>
      <c r="O2" s="85"/>
      <c r="P2" s="137"/>
      <c r="Q2" s="137"/>
      <c r="R2" s="137"/>
      <c r="S2" s="137"/>
      <c r="T2" s="137"/>
      <c r="U2" s="137"/>
    </row>
    <row r="3" spans="16:21" ht="13.5">
      <c r="P3" s="137"/>
      <c r="Q3" s="137"/>
      <c r="R3" s="137"/>
      <c r="S3" s="137"/>
      <c r="T3" s="137"/>
      <c r="U3" s="137"/>
    </row>
    <row r="4" spans="2:21" ht="15.75" customHeight="1">
      <c r="B4" s="78" t="s">
        <v>153</v>
      </c>
      <c r="P4" s="137"/>
      <c r="Q4" s="137"/>
      <c r="R4" s="137"/>
      <c r="S4" s="137"/>
      <c r="T4" s="137"/>
      <c r="U4" s="137"/>
    </row>
    <row r="5" spans="2:21" ht="15.75" customHeight="1">
      <c r="B5" s="5" t="s">
        <v>171</v>
      </c>
      <c r="C5" s="5" t="s">
        <v>169</v>
      </c>
      <c r="P5" s="137"/>
      <c r="Q5" s="137"/>
      <c r="R5" s="137"/>
      <c r="S5" s="137"/>
      <c r="T5" s="137"/>
      <c r="U5" s="137"/>
    </row>
    <row r="6" spans="2:21" ht="15.75" customHeight="1">
      <c r="B6" s="8" t="s">
        <v>134</v>
      </c>
      <c r="E6" s="231"/>
      <c r="P6" s="137"/>
      <c r="Q6" s="137"/>
      <c r="R6" s="137"/>
      <c r="S6" s="137"/>
      <c r="T6" s="137"/>
      <c r="U6" s="137"/>
    </row>
    <row r="7" spans="2:21" ht="15.75" customHeight="1">
      <c r="B7" s="8" t="s">
        <v>135</v>
      </c>
      <c r="P7" s="137"/>
      <c r="Q7" s="137"/>
      <c r="R7" s="137"/>
      <c r="S7" s="137"/>
      <c r="T7" s="137"/>
      <c r="U7" s="137"/>
    </row>
    <row r="8" spans="2:21" ht="15.75" customHeight="1">
      <c r="B8" s="200" t="s">
        <v>185</v>
      </c>
      <c r="P8" s="137"/>
      <c r="Q8" s="137"/>
      <c r="R8" s="137"/>
      <c r="S8" s="137"/>
      <c r="T8" s="137"/>
      <c r="U8" s="137"/>
    </row>
    <row r="9" spans="2:21" ht="21" customHeight="1">
      <c r="B9" s="376" t="s">
        <v>84</v>
      </c>
      <c r="C9" s="466"/>
      <c r="D9" s="473"/>
      <c r="E9" s="60" t="s">
        <v>38</v>
      </c>
      <c r="F9" s="60" t="s">
        <v>78</v>
      </c>
      <c r="G9" s="376" t="s">
        <v>130</v>
      </c>
      <c r="H9" s="466"/>
      <c r="I9" s="466"/>
      <c r="J9" s="466"/>
      <c r="K9" s="467"/>
      <c r="L9" s="76"/>
      <c r="P9" s="137"/>
      <c r="Q9" s="137"/>
      <c r="R9" s="137"/>
      <c r="S9" s="137"/>
      <c r="T9" s="137"/>
      <c r="U9" s="137"/>
    </row>
    <row r="10" spans="2:21" ht="21" customHeight="1">
      <c r="B10" s="6" t="s">
        <v>79</v>
      </c>
      <c r="C10" s="332" t="s">
        <v>133</v>
      </c>
      <c r="D10" s="280"/>
      <c r="E10" s="138">
        <v>40000</v>
      </c>
      <c r="F10" s="139" t="s">
        <v>131</v>
      </c>
      <c r="G10" s="462"/>
      <c r="H10" s="468"/>
      <c r="I10" s="468"/>
      <c r="J10" s="468"/>
      <c r="K10" s="469"/>
      <c r="L10" s="82"/>
      <c r="P10" s="137"/>
      <c r="Q10" s="137"/>
      <c r="R10" s="137"/>
      <c r="S10" s="137"/>
      <c r="T10" s="137"/>
      <c r="U10" s="137"/>
    </row>
    <row r="11" spans="2:21" ht="21" customHeight="1">
      <c r="B11" s="6" t="s">
        <v>80</v>
      </c>
      <c r="C11" s="332" t="s">
        <v>104</v>
      </c>
      <c r="D11" s="280"/>
      <c r="E11" s="17">
        <v>100</v>
      </c>
      <c r="F11" s="59" t="s">
        <v>191</v>
      </c>
      <c r="G11" s="462"/>
      <c r="H11" s="463"/>
      <c r="I11" s="463"/>
      <c r="J11" s="463"/>
      <c r="K11" s="464"/>
      <c r="P11" s="137"/>
      <c r="Q11" s="137"/>
      <c r="R11" s="137"/>
      <c r="S11" s="137"/>
      <c r="T11" s="137"/>
      <c r="U11" s="137"/>
    </row>
    <row r="12" spans="2:21" ht="45.75" customHeight="1">
      <c r="B12" s="6" t="s">
        <v>105</v>
      </c>
      <c r="C12" s="332" t="s">
        <v>106</v>
      </c>
      <c r="D12" s="280"/>
      <c r="E12" s="17">
        <v>0.004</v>
      </c>
      <c r="F12" s="59" t="s">
        <v>192</v>
      </c>
      <c r="G12" s="462"/>
      <c r="H12" s="463"/>
      <c r="I12" s="463"/>
      <c r="J12" s="463"/>
      <c r="K12" s="464"/>
      <c r="P12" s="137"/>
      <c r="Q12" s="137"/>
      <c r="R12" s="137"/>
      <c r="S12" s="137"/>
      <c r="T12" s="137"/>
      <c r="U12" s="137"/>
    </row>
    <row r="13" spans="2:21" ht="45.75" customHeight="1">
      <c r="B13" s="6"/>
      <c r="C13" s="332" t="s">
        <v>174</v>
      </c>
      <c r="D13" s="280"/>
      <c r="E13" s="239">
        <f>E11/E12</f>
        <v>25000</v>
      </c>
      <c r="F13" s="59" t="s">
        <v>193</v>
      </c>
      <c r="G13" s="333"/>
      <c r="H13" s="334"/>
      <c r="I13" s="334"/>
      <c r="J13" s="334"/>
      <c r="K13" s="335"/>
      <c r="P13" s="137"/>
      <c r="Q13" s="137"/>
      <c r="R13" s="137"/>
      <c r="S13" s="137"/>
      <c r="T13" s="137"/>
      <c r="U13" s="137"/>
    </row>
    <row r="14" spans="2:21" ht="45.75" customHeight="1">
      <c r="B14" s="234" t="s">
        <v>175</v>
      </c>
      <c r="C14" s="336" t="s">
        <v>176</v>
      </c>
      <c r="D14" s="283"/>
      <c r="E14" s="138">
        <v>2000000</v>
      </c>
      <c r="F14" s="232" t="s">
        <v>117</v>
      </c>
      <c r="G14" s="333"/>
      <c r="H14" s="334"/>
      <c r="I14" s="334"/>
      <c r="J14" s="334"/>
      <c r="K14" s="335"/>
      <c r="P14" s="137"/>
      <c r="Q14" s="137"/>
      <c r="R14" s="137"/>
      <c r="S14" s="137"/>
      <c r="T14" s="137"/>
      <c r="U14" s="137"/>
    </row>
    <row r="15" spans="2:21" ht="46.5" customHeight="1">
      <c r="B15" s="234" t="s">
        <v>175</v>
      </c>
      <c r="C15" s="336" t="s">
        <v>177</v>
      </c>
      <c r="D15" s="382"/>
      <c r="E15" s="138">
        <v>3000</v>
      </c>
      <c r="F15" s="233" t="s">
        <v>194</v>
      </c>
      <c r="G15" s="333"/>
      <c r="H15" s="334"/>
      <c r="I15" s="334"/>
      <c r="J15" s="334"/>
      <c r="K15" s="335"/>
      <c r="P15" s="137"/>
      <c r="Q15" s="137"/>
      <c r="R15" s="137"/>
      <c r="S15" s="137"/>
      <c r="T15" s="137"/>
      <c r="U15" s="137"/>
    </row>
    <row r="16" spans="16:21" ht="13.5">
      <c r="P16" s="137"/>
      <c r="Q16" s="137"/>
      <c r="R16" s="137"/>
      <c r="S16" s="137"/>
      <c r="T16" s="137"/>
      <c r="U16" s="137"/>
    </row>
    <row r="17" spans="16:21" ht="13.5">
      <c r="P17" s="137"/>
      <c r="Q17" s="137"/>
      <c r="R17" s="137"/>
      <c r="S17" s="137"/>
      <c r="T17" s="137"/>
      <c r="U17" s="137"/>
    </row>
    <row r="18" spans="2:23" ht="15.75" customHeight="1">
      <c r="B18" s="5" t="s">
        <v>170</v>
      </c>
      <c r="P18" s="147" t="s">
        <v>142</v>
      </c>
      <c r="Q18" s="147"/>
      <c r="R18" s="147"/>
      <c r="S18" s="147"/>
      <c r="T18" s="147"/>
      <c r="U18" s="147"/>
      <c r="V18" s="251"/>
      <c r="W18" s="251"/>
    </row>
    <row r="19" spans="2:23" ht="15.75" customHeight="1">
      <c r="B19" s="8" t="s">
        <v>163</v>
      </c>
      <c r="P19" s="147"/>
      <c r="Q19" s="147"/>
      <c r="R19" s="147"/>
      <c r="S19" s="147"/>
      <c r="T19" s="147"/>
      <c r="U19" s="147"/>
      <c r="V19" s="251"/>
      <c r="W19" s="251"/>
    </row>
    <row r="20" spans="2:21" ht="15.75" customHeight="1">
      <c r="B20" s="235" t="s">
        <v>179</v>
      </c>
      <c r="N20" s="140">
        <f>'C入力①'!$D$21</f>
        <v>2015</v>
      </c>
      <c r="P20" s="137"/>
      <c r="Q20" s="137"/>
      <c r="R20" s="137"/>
      <c r="S20" s="137"/>
      <c r="T20" s="137"/>
      <c r="U20" s="137"/>
    </row>
    <row r="21" spans="2:21" ht="21" customHeight="1">
      <c r="B21" s="450" t="s">
        <v>143</v>
      </c>
      <c r="C21" s="459"/>
      <c r="D21" s="450" t="s">
        <v>84</v>
      </c>
      <c r="E21" s="451"/>
      <c r="F21" s="477" t="s">
        <v>78</v>
      </c>
      <c r="G21" s="497" t="str">
        <f>IF($F$13="","効果発現製品1単位当たりの使用量","効果発現製品1"&amp;F13&amp;"当たりの使用量")</f>
        <v>効果発現製品1個当たりの使用量</v>
      </c>
      <c r="H21" s="498"/>
      <c r="I21" s="498"/>
      <c r="J21" s="498"/>
      <c r="K21" s="499"/>
      <c r="L21" s="496" t="s">
        <v>130</v>
      </c>
      <c r="M21" s="496"/>
      <c r="N21" s="496"/>
      <c r="P21" s="137"/>
      <c r="Q21" s="137"/>
      <c r="R21" s="137"/>
      <c r="S21" s="137"/>
      <c r="T21" s="137"/>
      <c r="U21" s="137"/>
    </row>
    <row r="22" spans="2:21" ht="15.75" customHeight="1">
      <c r="B22" s="475"/>
      <c r="C22" s="476"/>
      <c r="D22" s="452"/>
      <c r="E22" s="453"/>
      <c r="F22" s="478"/>
      <c r="G22" s="500" t="s">
        <v>83</v>
      </c>
      <c r="H22" s="470" t="s">
        <v>34</v>
      </c>
      <c r="I22" s="470" t="s">
        <v>35</v>
      </c>
      <c r="J22" s="77" t="s">
        <v>97</v>
      </c>
      <c r="K22" s="472" t="s">
        <v>82</v>
      </c>
      <c r="L22" s="496"/>
      <c r="M22" s="496"/>
      <c r="N22" s="496"/>
      <c r="P22" s="137"/>
      <c r="Q22" s="137"/>
      <c r="R22" s="137"/>
      <c r="S22" s="137"/>
      <c r="T22" s="137"/>
      <c r="U22" s="137"/>
    </row>
    <row r="23" spans="2:21" ht="15.75" customHeight="1">
      <c r="B23" s="460"/>
      <c r="C23" s="461"/>
      <c r="D23" s="454"/>
      <c r="E23" s="455"/>
      <c r="F23" s="479"/>
      <c r="G23" s="501"/>
      <c r="H23" s="502"/>
      <c r="I23" s="502"/>
      <c r="J23" s="135" t="str">
        <f>"（1"&amp;$F$10&amp;"当たり）"</f>
        <v>（1時間当たり）</v>
      </c>
      <c r="K23" s="503"/>
      <c r="L23" s="496"/>
      <c r="M23" s="496"/>
      <c r="N23" s="496"/>
      <c r="P23" s="137" t="b">
        <f>IF('C入力①'!D46="ライフサイクル全体で評価",TRUE,'C入力①'!L47)</f>
        <v>1</v>
      </c>
      <c r="Q23" s="137" t="b">
        <f>IF('C入力①'!D46="ライフサイクル全体で評価",TRUE,'C入力①'!L48)</f>
        <v>1</v>
      </c>
      <c r="R23" s="137" t="b">
        <f>IF('C入力①'!D46="ライフサイクル全体で評価",TRUE,'C入力①'!L49)</f>
        <v>1</v>
      </c>
      <c r="S23" s="137" t="b">
        <f>IF('C入力①'!D46="ライフサイクル全体で評価",TRUE,'C入力①'!L50)</f>
        <v>1</v>
      </c>
      <c r="T23" s="137" t="b">
        <f>IF('C入力①'!D46="ライフサイクル全体で評価",TRUE,'C入力①'!L51)</f>
        <v>0</v>
      </c>
      <c r="U23" s="137"/>
    </row>
    <row r="24" spans="2:21" ht="15.75" customHeight="1">
      <c r="B24" s="429" t="s">
        <v>112</v>
      </c>
      <c r="C24" s="430"/>
      <c r="D24" s="373" t="s">
        <v>149</v>
      </c>
      <c r="E24" s="240" t="s">
        <v>195</v>
      </c>
      <c r="F24" s="159" t="s">
        <v>144</v>
      </c>
      <c r="G24" s="64">
        <v>1.3</v>
      </c>
      <c r="H24" s="61"/>
      <c r="I24" s="61"/>
      <c r="J24" s="61"/>
      <c r="K24" s="163"/>
      <c r="L24" s="437"/>
      <c r="M24" s="438"/>
      <c r="N24" s="439"/>
      <c r="P24" s="137"/>
      <c r="Q24" s="137"/>
      <c r="R24" s="137"/>
      <c r="S24" s="137"/>
      <c r="T24" s="137"/>
      <c r="U24" s="137"/>
    </row>
    <row r="25" spans="2:21" ht="15.75" customHeight="1">
      <c r="B25" s="431"/>
      <c r="C25" s="432"/>
      <c r="D25" s="374"/>
      <c r="E25" s="164"/>
      <c r="F25" s="155"/>
      <c r="G25" s="65"/>
      <c r="H25" s="62"/>
      <c r="I25" s="62"/>
      <c r="J25" s="62"/>
      <c r="K25" s="165"/>
      <c r="L25" s="440"/>
      <c r="M25" s="441"/>
      <c r="N25" s="442"/>
      <c r="P25" s="137"/>
      <c r="Q25" s="137"/>
      <c r="R25" s="137"/>
      <c r="S25" s="137"/>
      <c r="T25" s="137"/>
      <c r="U25" s="137"/>
    </row>
    <row r="26" spans="2:21" ht="15.75" customHeight="1">
      <c r="B26" s="431"/>
      <c r="C26" s="432"/>
      <c r="D26" s="374"/>
      <c r="E26" s="164"/>
      <c r="F26" s="155"/>
      <c r="G26" s="65"/>
      <c r="H26" s="62"/>
      <c r="I26" s="62"/>
      <c r="J26" s="62"/>
      <c r="K26" s="165"/>
      <c r="L26" s="440"/>
      <c r="M26" s="441"/>
      <c r="N26" s="442"/>
      <c r="P26" s="137"/>
      <c r="Q26" s="137"/>
      <c r="R26" s="137"/>
      <c r="S26" s="137"/>
      <c r="T26" s="137"/>
      <c r="U26" s="137"/>
    </row>
    <row r="27" spans="2:21" ht="15.75" customHeight="1">
      <c r="B27" s="431"/>
      <c r="C27" s="432"/>
      <c r="D27" s="374"/>
      <c r="E27" s="164"/>
      <c r="F27" s="155"/>
      <c r="G27" s="65"/>
      <c r="H27" s="62"/>
      <c r="I27" s="62"/>
      <c r="J27" s="62"/>
      <c r="K27" s="165"/>
      <c r="L27" s="440"/>
      <c r="M27" s="441"/>
      <c r="N27" s="442"/>
      <c r="P27" s="137"/>
      <c r="Q27" s="137"/>
      <c r="R27" s="137"/>
      <c r="S27" s="137"/>
      <c r="T27" s="137"/>
      <c r="U27" s="137"/>
    </row>
    <row r="28" spans="2:21" ht="15.75" customHeight="1">
      <c r="B28" s="431"/>
      <c r="C28" s="432"/>
      <c r="D28" s="375"/>
      <c r="E28" s="166"/>
      <c r="F28" s="167"/>
      <c r="G28" s="66"/>
      <c r="H28" s="63"/>
      <c r="I28" s="63"/>
      <c r="J28" s="63"/>
      <c r="K28" s="168"/>
      <c r="L28" s="440"/>
      <c r="M28" s="441"/>
      <c r="N28" s="442"/>
      <c r="P28" s="137"/>
      <c r="Q28" s="137"/>
      <c r="R28" s="137"/>
      <c r="S28" s="137"/>
      <c r="T28" s="137"/>
      <c r="U28" s="137"/>
    </row>
    <row r="29" spans="2:21" ht="18" customHeight="1">
      <c r="B29" s="431"/>
      <c r="C29" s="432"/>
      <c r="D29" s="373" t="s">
        <v>164</v>
      </c>
      <c r="E29" s="162" t="s">
        <v>197</v>
      </c>
      <c r="F29" s="151" t="str">
        <f>IF(E29="","",VLOOKUP($E29,'排出係数'!$N$12:$W$39,2,0))</f>
        <v>l</v>
      </c>
      <c r="G29" s="152">
        <v>20</v>
      </c>
      <c r="H29" s="153">
        <v>50</v>
      </c>
      <c r="I29" s="153"/>
      <c r="J29" s="153"/>
      <c r="K29" s="154"/>
      <c r="L29" s="440"/>
      <c r="M29" s="441"/>
      <c r="N29" s="442"/>
      <c r="P29" s="137"/>
      <c r="Q29" s="137"/>
      <c r="R29" s="137"/>
      <c r="S29" s="137"/>
      <c r="T29" s="137"/>
      <c r="U29" s="137"/>
    </row>
    <row r="30" spans="2:21" ht="18" customHeight="1">
      <c r="B30" s="431"/>
      <c r="C30" s="432"/>
      <c r="D30" s="374"/>
      <c r="E30" s="156" t="s">
        <v>121</v>
      </c>
      <c r="F30" s="67" t="str">
        <f>IF(E30="","",VLOOKUP($E30,'排出係数'!$N$12:$W$39,2,0))</f>
        <v>kWh</v>
      </c>
      <c r="G30" s="65"/>
      <c r="H30" s="62">
        <v>10</v>
      </c>
      <c r="I30" s="62"/>
      <c r="J30" s="62">
        <v>0.008</v>
      </c>
      <c r="K30" s="75"/>
      <c r="L30" s="440"/>
      <c r="M30" s="441"/>
      <c r="N30" s="442"/>
      <c r="P30" s="137"/>
      <c r="Q30" s="137"/>
      <c r="R30" s="137"/>
      <c r="S30" s="137"/>
      <c r="T30" s="137"/>
      <c r="U30" s="137"/>
    </row>
    <row r="31" spans="2:21" ht="18" customHeight="1">
      <c r="B31" s="431"/>
      <c r="C31" s="432"/>
      <c r="D31" s="374"/>
      <c r="E31" s="156" t="s">
        <v>178</v>
      </c>
      <c r="F31" s="67" t="str">
        <f>IF(E31="","",VLOOKUP($E31,'排出係数'!$N$12:$W$39,2,0))</f>
        <v>l</v>
      </c>
      <c r="G31" s="65">
        <v>20</v>
      </c>
      <c r="H31" s="62"/>
      <c r="I31" s="62">
        <v>10</v>
      </c>
      <c r="J31" s="62"/>
      <c r="K31" s="75"/>
      <c r="L31" s="440"/>
      <c r="M31" s="441"/>
      <c r="N31" s="442"/>
      <c r="P31" s="137"/>
      <c r="Q31" s="137"/>
      <c r="R31" s="137"/>
      <c r="S31" s="137"/>
      <c r="T31" s="137"/>
      <c r="U31" s="137"/>
    </row>
    <row r="32" spans="2:21" ht="18" customHeight="1">
      <c r="B32" s="431"/>
      <c r="C32" s="432"/>
      <c r="D32" s="374"/>
      <c r="E32" s="156"/>
      <c r="F32" s="67">
        <f>IF(E32="","",VLOOKUP($E32,'排出係数'!$N$12:$W$39,2,0))</f>
      </c>
      <c r="G32" s="65"/>
      <c r="H32" s="62"/>
      <c r="I32" s="62"/>
      <c r="J32" s="62"/>
      <c r="K32" s="75"/>
      <c r="L32" s="440"/>
      <c r="M32" s="441"/>
      <c r="N32" s="442"/>
      <c r="P32" s="137"/>
      <c r="Q32" s="137"/>
      <c r="R32" s="137"/>
      <c r="S32" s="137"/>
      <c r="T32" s="137"/>
      <c r="U32" s="137"/>
    </row>
    <row r="33" spans="2:21" ht="18" customHeight="1">
      <c r="B33" s="433"/>
      <c r="C33" s="434"/>
      <c r="D33" s="374"/>
      <c r="E33" s="157"/>
      <c r="F33" s="158">
        <f>IF(E33="","",VLOOKUP($E33,'排出係数'!$N$12:$W$39,2,0))</f>
      </c>
      <c r="G33" s="169"/>
      <c r="H33" s="170"/>
      <c r="I33" s="170"/>
      <c r="J33" s="170"/>
      <c r="K33" s="171"/>
      <c r="L33" s="443"/>
      <c r="M33" s="444"/>
      <c r="N33" s="445"/>
      <c r="P33" s="137"/>
      <c r="Q33" s="137"/>
      <c r="R33" s="137"/>
      <c r="S33" s="137"/>
      <c r="T33" s="137"/>
      <c r="U33" s="137"/>
    </row>
    <row r="34" spans="2:21" ht="18" customHeight="1">
      <c r="B34" s="421" t="s">
        <v>113</v>
      </c>
      <c r="C34" s="422"/>
      <c r="D34" s="373" t="s">
        <v>149</v>
      </c>
      <c r="E34" s="250" t="s">
        <v>196</v>
      </c>
      <c r="F34" s="159" t="s">
        <v>145</v>
      </c>
      <c r="G34" s="64">
        <v>1.2</v>
      </c>
      <c r="H34" s="61"/>
      <c r="I34" s="61"/>
      <c r="J34" s="61"/>
      <c r="K34" s="163"/>
      <c r="L34" s="437"/>
      <c r="M34" s="438"/>
      <c r="N34" s="439"/>
      <c r="P34" s="137"/>
      <c r="Q34" s="137"/>
      <c r="R34" s="137"/>
      <c r="S34" s="137"/>
      <c r="T34" s="137"/>
      <c r="U34" s="137"/>
    </row>
    <row r="35" spans="2:21" ht="18" customHeight="1">
      <c r="B35" s="423"/>
      <c r="C35" s="424"/>
      <c r="D35" s="374"/>
      <c r="E35" s="164"/>
      <c r="F35" s="160"/>
      <c r="G35" s="65"/>
      <c r="H35" s="62"/>
      <c r="I35" s="62"/>
      <c r="J35" s="62"/>
      <c r="K35" s="165"/>
      <c r="L35" s="440"/>
      <c r="M35" s="441"/>
      <c r="N35" s="442"/>
      <c r="P35" s="137"/>
      <c r="Q35" s="137"/>
      <c r="R35" s="137"/>
      <c r="S35" s="137"/>
      <c r="T35" s="137"/>
      <c r="U35" s="137"/>
    </row>
    <row r="36" spans="2:21" ht="18" customHeight="1">
      <c r="B36" s="423"/>
      <c r="C36" s="424"/>
      <c r="D36" s="374"/>
      <c r="E36" s="164"/>
      <c r="F36" s="160"/>
      <c r="G36" s="65"/>
      <c r="H36" s="62"/>
      <c r="I36" s="62"/>
      <c r="J36" s="62"/>
      <c r="K36" s="165"/>
      <c r="L36" s="440"/>
      <c r="M36" s="441"/>
      <c r="N36" s="442"/>
      <c r="P36" s="137"/>
      <c r="Q36" s="137"/>
      <c r="R36" s="137"/>
      <c r="S36" s="137"/>
      <c r="T36" s="137"/>
      <c r="U36" s="137"/>
    </row>
    <row r="37" spans="2:21" ht="18" customHeight="1">
      <c r="B37" s="423"/>
      <c r="C37" s="424"/>
      <c r="D37" s="374"/>
      <c r="E37" s="164"/>
      <c r="F37" s="160"/>
      <c r="G37" s="65"/>
      <c r="H37" s="62"/>
      <c r="I37" s="62"/>
      <c r="J37" s="62"/>
      <c r="K37" s="165"/>
      <c r="L37" s="440"/>
      <c r="M37" s="441"/>
      <c r="N37" s="442"/>
      <c r="P37" s="137"/>
      <c r="Q37" s="137"/>
      <c r="R37" s="137"/>
      <c r="S37" s="137"/>
      <c r="T37" s="137"/>
      <c r="U37" s="137"/>
    </row>
    <row r="38" spans="2:21" ht="18" customHeight="1">
      <c r="B38" s="423"/>
      <c r="C38" s="424"/>
      <c r="D38" s="375"/>
      <c r="E38" s="166"/>
      <c r="F38" s="172"/>
      <c r="G38" s="66"/>
      <c r="H38" s="63"/>
      <c r="I38" s="63"/>
      <c r="J38" s="63"/>
      <c r="K38" s="168"/>
      <c r="L38" s="440"/>
      <c r="M38" s="441"/>
      <c r="N38" s="442"/>
      <c r="P38" s="137"/>
      <c r="Q38" s="137"/>
      <c r="R38" s="137"/>
      <c r="S38" s="137"/>
      <c r="T38" s="137"/>
      <c r="U38" s="137"/>
    </row>
    <row r="39" spans="2:21" ht="18" customHeight="1">
      <c r="B39" s="423"/>
      <c r="C39" s="424"/>
      <c r="D39" s="373" t="s">
        <v>164</v>
      </c>
      <c r="E39" s="162" t="s">
        <v>197</v>
      </c>
      <c r="F39" s="151" t="str">
        <f>IF(E39="","",VLOOKUP($E39,'排出係数'!$N$12:$W$39,2,0))</f>
        <v>l</v>
      </c>
      <c r="G39" s="152">
        <v>30</v>
      </c>
      <c r="H39" s="153">
        <v>60</v>
      </c>
      <c r="I39" s="153"/>
      <c r="J39" s="153"/>
      <c r="K39" s="154"/>
      <c r="L39" s="440"/>
      <c r="M39" s="441"/>
      <c r="N39" s="442"/>
      <c r="P39" s="137"/>
      <c r="Q39" s="137"/>
      <c r="R39" s="137"/>
      <c r="S39" s="137"/>
      <c r="T39" s="137"/>
      <c r="U39" s="137"/>
    </row>
    <row r="40" spans="2:21" ht="18" customHeight="1">
      <c r="B40" s="423"/>
      <c r="C40" s="424"/>
      <c r="D40" s="374"/>
      <c r="E40" s="156" t="s">
        <v>121</v>
      </c>
      <c r="F40" s="67" t="str">
        <f>IF(E40="","",VLOOKUP($E40,'排出係数'!$N$12:$W$39,2,0))</f>
        <v>kWh</v>
      </c>
      <c r="G40" s="65"/>
      <c r="H40" s="62">
        <v>20</v>
      </c>
      <c r="I40" s="62"/>
      <c r="J40" s="62">
        <v>0.054</v>
      </c>
      <c r="K40" s="75"/>
      <c r="L40" s="440"/>
      <c r="M40" s="441"/>
      <c r="N40" s="442"/>
      <c r="P40" s="137"/>
      <c r="Q40" s="137"/>
      <c r="R40" s="137"/>
      <c r="S40" s="137"/>
      <c r="T40" s="137"/>
      <c r="U40" s="137"/>
    </row>
    <row r="41" spans="2:21" ht="18" customHeight="1">
      <c r="B41" s="423"/>
      <c r="C41" s="424"/>
      <c r="D41" s="374"/>
      <c r="E41" s="156" t="s">
        <v>178</v>
      </c>
      <c r="F41" s="67" t="str">
        <f>IF(E41="","",VLOOKUP($E41,'排出係数'!$N$12:$W$39,2,0))</f>
        <v>l</v>
      </c>
      <c r="G41" s="65"/>
      <c r="H41" s="62"/>
      <c r="I41" s="62">
        <v>10</v>
      </c>
      <c r="J41" s="62"/>
      <c r="K41" s="75"/>
      <c r="L41" s="440"/>
      <c r="M41" s="441"/>
      <c r="N41" s="442"/>
      <c r="P41" s="137"/>
      <c r="Q41" s="137"/>
      <c r="R41" s="137"/>
      <c r="S41" s="137"/>
      <c r="T41" s="137"/>
      <c r="U41" s="137"/>
    </row>
    <row r="42" spans="2:21" ht="18" customHeight="1">
      <c r="B42" s="423"/>
      <c r="C42" s="424"/>
      <c r="D42" s="374"/>
      <c r="E42" s="156"/>
      <c r="F42" s="67">
        <f>IF(E42="","",VLOOKUP($E42,'排出係数'!$N$12:$W$39,2,0))</f>
      </c>
      <c r="G42" s="65"/>
      <c r="H42" s="62"/>
      <c r="I42" s="62"/>
      <c r="J42" s="62"/>
      <c r="K42" s="75"/>
      <c r="L42" s="440"/>
      <c r="M42" s="441"/>
      <c r="N42" s="442"/>
      <c r="P42" s="137"/>
      <c r="Q42" s="137"/>
      <c r="R42" s="137"/>
      <c r="S42" s="137"/>
      <c r="T42" s="137"/>
      <c r="U42" s="137"/>
    </row>
    <row r="43" spans="2:21" ht="18" customHeight="1">
      <c r="B43" s="425"/>
      <c r="C43" s="426"/>
      <c r="D43" s="375"/>
      <c r="E43" s="161"/>
      <c r="F43" s="68">
        <f>IF(E43="","",VLOOKUP($E43,'排出係数'!$N$12:$W$39,2,0))</f>
      </c>
      <c r="G43" s="180"/>
      <c r="H43" s="63"/>
      <c r="I43" s="63"/>
      <c r="J43" s="63"/>
      <c r="K43" s="168"/>
      <c r="L43" s="443"/>
      <c r="M43" s="444"/>
      <c r="N43" s="445"/>
      <c r="P43" s="137"/>
      <c r="Q43" s="137"/>
      <c r="R43" s="137"/>
      <c r="S43" s="137"/>
      <c r="T43" s="137"/>
      <c r="U43" s="137"/>
    </row>
    <row r="44" spans="16:21" ht="13.5">
      <c r="P44" s="137"/>
      <c r="Q44" s="137"/>
      <c r="R44" s="137"/>
      <c r="S44" s="137"/>
      <c r="T44" s="137"/>
      <c r="U44" s="137"/>
    </row>
    <row r="45" spans="16:21" ht="13.5">
      <c r="P45" s="137"/>
      <c r="Q45" s="137"/>
      <c r="R45" s="137"/>
      <c r="S45" s="137"/>
      <c r="T45" s="137"/>
      <c r="U45" s="137"/>
    </row>
    <row r="46" spans="2:21" ht="15.75" customHeight="1">
      <c r="B46" s="5" t="s">
        <v>172</v>
      </c>
      <c r="P46" s="137"/>
      <c r="Q46" s="137"/>
      <c r="R46" s="137"/>
      <c r="S46" s="137"/>
      <c r="T46" s="137"/>
      <c r="U46" s="137"/>
    </row>
    <row r="47" spans="2:21" ht="15.75" customHeight="1">
      <c r="B47" s="8" t="s">
        <v>180</v>
      </c>
      <c r="C47" s="141"/>
      <c r="D47" s="141"/>
      <c r="E47" s="141"/>
      <c r="F47" s="141"/>
      <c r="G47" s="141"/>
      <c r="H47" s="141"/>
      <c r="I47" s="141"/>
      <c r="J47" s="141"/>
      <c r="K47" s="141"/>
      <c r="L47" s="140">
        <f>'C入力①'!$D$21</f>
        <v>2015</v>
      </c>
      <c r="M47" s="184"/>
      <c r="N47" s="140"/>
      <c r="P47" s="137"/>
      <c r="Q47" s="137"/>
      <c r="R47" s="137"/>
      <c r="S47" s="137"/>
      <c r="T47" s="137"/>
      <c r="U47" s="137"/>
    </row>
    <row r="48" spans="2:21" ht="21" customHeight="1">
      <c r="B48" s="450" t="s">
        <v>143</v>
      </c>
      <c r="C48" s="459"/>
      <c r="D48" s="343" t="s">
        <v>84</v>
      </c>
      <c r="E48" s="446"/>
      <c r="F48" s="396"/>
      <c r="G48" s="471" t="s">
        <v>81</v>
      </c>
      <c r="H48" s="471"/>
      <c r="I48" s="343" t="s">
        <v>148</v>
      </c>
      <c r="J48" s="344"/>
      <c r="K48" s="344"/>
      <c r="L48" s="345"/>
      <c r="M48" s="173"/>
      <c r="N48" s="76"/>
      <c r="P48" s="137"/>
      <c r="Q48" s="137"/>
      <c r="R48" s="137"/>
      <c r="S48" s="137"/>
      <c r="T48" s="137"/>
      <c r="U48" s="137"/>
    </row>
    <row r="49" spans="2:21" ht="34.5" customHeight="1">
      <c r="B49" s="460"/>
      <c r="C49" s="461"/>
      <c r="D49" s="447"/>
      <c r="E49" s="448"/>
      <c r="F49" s="449"/>
      <c r="G49" s="57" t="s">
        <v>38</v>
      </c>
      <c r="H49" s="58" t="s">
        <v>78</v>
      </c>
      <c r="I49" s="346"/>
      <c r="J49" s="347"/>
      <c r="K49" s="347"/>
      <c r="L49" s="348"/>
      <c r="M49" s="173"/>
      <c r="N49" s="76"/>
      <c r="P49" s="137"/>
      <c r="Q49" s="137"/>
      <c r="R49" s="137"/>
      <c r="S49" s="137"/>
      <c r="T49" s="137"/>
      <c r="U49" s="137"/>
    </row>
    <row r="50" spans="2:21" ht="33.75" customHeight="1">
      <c r="B50" s="429" t="s">
        <v>112</v>
      </c>
      <c r="C50" s="430"/>
      <c r="D50" s="373" t="s">
        <v>149</v>
      </c>
      <c r="E50" s="387" t="str">
        <f>IF(E24="","",E24)</f>
        <v>熱間圧延鋼材</v>
      </c>
      <c r="F50" s="420"/>
      <c r="G50" s="175">
        <v>0.0019</v>
      </c>
      <c r="H50" s="223" t="str">
        <f>IF(F24="","","kgCO2/"&amp;F24)</f>
        <v>kgCO2/g</v>
      </c>
      <c r="I50" s="401" t="s">
        <v>207</v>
      </c>
      <c r="J50" s="402"/>
      <c r="K50" s="402"/>
      <c r="L50" s="403"/>
      <c r="M50" s="173"/>
      <c r="N50" s="76"/>
      <c r="P50" s="137"/>
      <c r="Q50" s="137"/>
      <c r="R50" s="137"/>
      <c r="S50" s="137"/>
      <c r="T50" s="137"/>
      <c r="U50" s="137"/>
    </row>
    <row r="51" spans="2:21" ht="15.75" customHeight="1">
      <c r="B51" s="431"/>
      <c r="C51" s="432"/>
      <c r="D51" s="374"/>
      <c r="E51" s="413">
        <f aca="true" t="shared" si="0" ref="E51:E69">IF(E25="","",E25)</f>
      </c>
      <c r="F51" s="414"/>
      <c r="G51" s="176"/>
      <c r="H51" s="224">
        <f>IF(F25="","","kgCO2/"&amp;F25)</f>
      </c>
      <c r="I51" s="177"/>
      <c r="J51" s="178"/>
      <c r="K51" s="178"/>
      <c r="L51" s="179"/>
      <c r="M51" s="173"/>
      <c r="N51" s="76"/>
      <c r="P51" s="137"/>
      <c r="Q51" s="137"/>
      <c r="R51" s="137"/>
      <c r="S51" s="137"/>
      <c r="T51" s="137"/>
      <c r="U51" s="137"/>
    </row>
    <row r="52" spans="2:21" ht="15.75" customHeight="1">
      <c r="B52" s="431"/>
      <c r="C52" s="432"/>
      <c r="D52" s="374"/>
      <c r="E52" s="413">
        <f t="shared" si="0"/>
      </c>
      <c r="F52" s="414"/>
      <c r="G52" s="176"/>
      <c r="H52" s="224">
        <f>IF(F26="","","kgCO2/"&amp;F26)</f>
      </c>
      <c r="I52" s="177"/>
      <c r="J52" s="178"/>
      <c r="K52" s="178"/>
      <c r="L52" s="179"/>
      <c r="M52" s="173"/>
      <c r="N52" s="76"/>
      <c r="P52" s="137"/>
      <c r="Q52" s="137"/>
      <c r="R52" s="137"/>
      <c r="S52" s="137"/>
      <c r="T52" s="137"/>
      <c r="U52" s="137"/>
    </row>
    <row r="53" spans="2:21" ht="15.75" customHeight="1">
      <c r="B53" s="431"/>
      <c r="C53" s="432"/>
      <c r="D53" s="374"/>
      <c r="E53" s="413">
        <f t="shared" si="0"/>
      </c>
      <c r="F53" s="414"/>
      <c r="G53" s="176"/>
      <c r="H53" s="224">
        <f>IF(F27="","","kgCO2/"&amp;F27)</f>
      </c>
      <c r="I53" s="177"/>
      <c r="J53" s="178"/>
      <c r="K53" s="178"/>
      <c r="L53" s="179"/>
      <c r="M53" s="173"/>
      <c r="N53" s="76"/>
      <c r="P53" s="137"/>
      <c r="Q53" s="137"/>
      <c r="R53" s="137"/>
      <c r="S53" s="137"/>
      <c r="T53" s="137"/>
      <c r="U53" s="137"/>
    </row>
    <row r="54" spans="2:21" ht="15.75" customHeight="1">
      <c r="B54" s="431"/>
      <c r="C54" s="432"/>
      <c r="D54" s="375"/>
      <c r="E54" s="415">
        <f t="shared" si="0"/>
      </c>
      <c r="F54" s="416"/>
      <c r="G54" s="180"/>
      <c r="H54" s="225">
        <f>IF(F28="","","kgCO2/"&amp;F28)</f>
      </c>
      <c r="I54" s="181"/>
      <c r="J54" s="182"/>
      <c r="K54" s="182"/>
      <c r="L54" s="183"/>
      <c r="M54" s="173"/>
      <c r="N54" s="76"/>
      <c r="P54" s="137"/>
      <c r="Q54" s="137"/>
      <c r="R54" s="137"/>
      <c r="S54" s="137"/>
      <c r="T54" s="137"/>
      <c r="U54" s="137"/>
    </row>
    <row r="55" spans="2:21" ht="18" customHeight="1">
      <c r="B55" s="431"/>
      <c r="C55" s="432"/>
      <c r="D55" s="373" t="s">
        <v>164</v>
      </c>
      <c r="E55" s="456" t="str">
        <f t="shared" si="0"/>
        <v>A重油</v>
      </c>
      <c r="F55" s="457"/>
      <c r="G55" s="226">
        <f>IF(E29="","",VLOOKUP($E29,'排出係数'!$N$12:$W$39,9,0))</f>
        <v>2.70963</v>
      </c>
      <c r="H55" s="148" t="str">
        <f>IF(E29="","",VLOOKUP(E29,'排出係数'!$N$12:$W$39,10,0))</f>
        <v>kgCO2/l</v>
      </c>
      <c r="I55" s="417" t="str">
        <f>IF(E55="","",VLOOKUP(E55,'排出係数'!$N$11:$X$39,11,0))</f>
        <v>算定省令別表第1</v>
      </c>
      <c r="J55" s="418"/>
      <c r="K55" s="418"/>
      <c r="L55" s="419"/>
      <c r="M55" s="185"/>
      <c r="N55" s="174"/>
      <c r="P55" s="137"/>
      <c r="Q55" s="137"/>
      <c r="R55" s="137"/>
      <c r="S55" s="137"/>
      <c r="T55" s="137"/>
      <c r="U55" s="137"/>
    </row>
    <row r="56" spans="2:21" ht="18" customHeight="1">
      <c r="B56" s="431"/>
      <c r="C56" s="432"/>
      <c r="D56" s="374"/>
      <c r="E56" s="351" t="str">
        <f t="shared" si="0"/>
        <v>電気</v>
      </c>
      <c r="F56" s="352"/>
      <c r="G56" s="227">
        <f>IF(E30="","",VLOOKUP($E30,'排出係数'!$N$12:$W$39,9,0))</f>
        <v>0.556</v>
      </c>
      <c r="H56" s="149" t="str">
        <f>IF(E30="","",VLOOKUP(E30,'排出係数'!$N$12:$W$39,10,0))</f>
        <v>kgCO2/kWh</v>
      </c>
      <c r="I56" s="337" t="str">
        <f>IF(E56="","",VLOOKUP(E56,'排出係数'!$N$11:$X$39,11,0))</f>
        <v>電気事業者の平成26年度実排出係数（電気事業連合会）</v>
      </c>
      <c r="J56" s="338"/>
      <c r="K56" s="338"/>
      <c r="L56" s="339"/>
      <c r="M56" s="185"/>
      <c r="N56" s="174"/>
      <c r="P56" s="137"/>
      <c r="Q56" s="137"/>
      <c r="R56" s="137"/>
      <c r="S56" s="137"/>
      <c r="T56" s="137"/>
      <c r="U56" s="137"/>
    </row>
    <row r="57" spans="2:21" ht="18" customHeight="1">
      <c r="B57" s="431"/>
      <c r="C57" s="432"/>
      <c r="D57" s="374"/>
      <c r="E57" s="351" t="str">
        <f t="shared" si="0"/>
        <v>軽油</v>
      </c>
      <c r="F57" s="352"/>
      <c r="G57" s="227">
        <f>IF(E31="","",VLOOKUP($E31,'排出係数'!$N$12:$W$39,9,0))</f>
        <v>2.584963333333334</v>
      </c>
      <c r="H57" s="149" t="str">
        <f>IF(E31="","",VLOOKUP(E31,'排出係数'!$N$12:$W$39,10,0))</f>
        <v>kgCO2/l</v>
      </c>
      <c r="I57" s="337" t="str">
        <f>IF(E57="","",VLOOKUP(E57,'排出係数'!$N$11:$X$39,11,0))</f>
        <v>算定省令別表第1</v>
      </c>
      <c r="J57" s="338"/>
      <c r="K57" s="338"/>
      <c r="L57" s="339"/>
      <c r="M57" s="185"/>
      <c r="N57" s="174"/>
      <c r="P57" s="137"/>
      <c r="Q57" s="137"/>
      <c r="R57" s="137"/>
      <c r="S57" s="137"/>
      <c r="T57" s="137"/>
      <c r="U57" s="137"/>
    </row>
    <row r="58" spans="2:21" ht="18" customHeight="1">
      <c r="B58" s="431"/>
      <c r="C58" s="432"/>
      <c r="D58" s="374"/>
      <c r="E58" s="351">
        <f t="shared" si="0"/>
      </c>
      <c r="F58" s="352"/>
      <c r="G58" s="227"/>
      <c r="H58" s="149">
        <f>IF(E32="","",VLOOKUP(E32,'排出係数'!$N$12:$W$39,10,0))</f>
      </c>
      <c r="I58" s="337">
        <f>IF(E58="","",VLOOKUP(E58,'排出係数'!$N$11:$X$39,11,0))</f>
      </c>
      <c r="J58" s="338"/>
      <c r="K58" s="338"/>
      <c r="L58" s="339"/>
      <c r="M58" s="185"/>
      <c r="N58" s="174"/>
      <c r="P58" s="137"/>
      <c r="Q58" s="137"/>
      <c r="R58" s="137"/>
      <c r="S58" s="137"/>
      <c r="T58" s="137"/>
      <c r="U58" s="137"/>
    </row>
    <row r="59" spans="2:21" ht="18" customHeight="1">
      <c r="B59" s="433"/>
      <c r="C59" s="434"/>
      <c r="D59" s="374"/>
      <c r="E59" s="435">
        <f t="shared" si="0"/>
      </c>
      <c r="F59" s="436"/>
      <c r="G59" s="228"/>
      <c r="H59" s="150">
        <f>IF(E33="","",VLOOKUP(E33,'排出係数'!$N$12:$W$39,10,0))</f>
      </c>
      <c r="I59" s="340">
        <f>IF(E59="","",VLOOKUP(E59,'排出係数'!$N$11:$X$39,11,0))</f>
      </c>
      <c r="J59" s="341"/>
      <c r="K59" s="341"/>
      <c r="L59" s="342"/>
      <c r="M59" s="185"/>
      <c r="N59" s="174"/>
      <c r="P59" s="137"/>
      <c r="Q59" s="137"/>
      <c r="R59" s="137"/>
      <c r="S59" s="137"/>
      <c r="T59" s="137"/>
      <c r="U59" s="137"/>
    </row>
    <row r="60" spans="2:21" ht="36.75" customHeight="1">
      <c r="B60" s="421" t="s">
        <v>113</v>
      </c>
      <c r="C60" s="422"/>
      <c r="D60" s="373" t="s">
        <v>149</v>
      </c>
      <c r="E60" s="427" t="str">
        <f>IF(E34="","",E34)</f>
        <v>熱間圧延鋼材</v>
      </c>
      <c r="F60" s="428"/>
      <c r="G60" s="175">
        <v>0.0019</v>
      </c>
      <c r="H60" s="223" t="str">
        <f>IF(F34="","","kgCO2/"&amp;F34)</f>
        <v>kgCO2/g</v>
      </c>
      <c r="I60" s="401" t="s">
        <v>207</v>
      </c>
      <c r="J60" s="402"/>
      <c r="K60" s="402"/>
      <c r="L60" s="403"/>
      <c r="M60" s="185"/>
      <c r="N60" s="174"/>
      <c r="P60" s="137"/>
      <c r="Q60" s="137"/>
      <c r="R60" s="137"/>
      <c r="S60" s="137"/>
      <c r="T60" s="137"/>
      <c r="U60" s="137"/>
    </row>
    <row r="61" spans="2:21" ht="18" customHeight="1">
      <c r="B61" s="423"/>
      <c r="C61" s="424"/>
      <c r="D61" s="374"/>
      <c r="E61" s="413">
        <f t="shared" si="0"/>
      </c>
      <c r="F61" s="414"/>
      <c r="G61" s="176"/>
      <c r="H61" s="224">
        <f>IF(F35="","","kgCO2/"&amp;F35)</f>
      </c>
      <c r="I61" s="404"/>
      <c r="J61" s="405"/>
      <c r="K61" s="405"/>
      <c r="L61" s="406"/>
      <c r="M61" s="185"/>
      <c r="N61" s="174"/>
      <c r="P61" s="137"/>
      <c r="Q61" s="137"/>
      <c r="R61" s="137"/>
      <c r="S61" s="137"/>
      <c r="T61" s="137"/>
      <c r="U61" s="137"/>
    </row>
    <row r="62" spans="2:21" ht="18" customHeight="1">
      <c r="B62" s="423"/>
      <c r="C62" s="424"/>
      <c r="D62" s="374"/>
      <c r="E62" s="413">
        <f t="shared" si="0"/>
      </c>
      <c r="F62" s="414"/>
      <c r="G62" s="176"/>
      <c r="H62" s="224">
        <f>IF(F36="","","kgCO2/"&amp;F36)</f>
      </c>
      <c r="I62" s="404"/>
      <c r="J62" s="405"/>
      <c r="K62" s="405"/>
      <c r="L62" s="406"/>
      <c r="M62" s="185"/>
      <c r="N62" s="174"/>
      <c r="P62" s="137"/>
      <c r="Q62" s="137"/>
      <c r="R62" s="137"/>
      <c r="S62" s="137"/>
      <c r="T62" s="137"/>
      <c r="U62" s="137"/>
    </row>
    <row r="63" spans="2:21" ht="18" customHeight="1">
      <c r="B63" s="423"/>
      <c r="C63" s="424"/>
      <c r="D63" s="374"/>
      <c r="E63" s="413">
        <f t="shared" si="0"/>
      </c>
      <c r="F63" s="414"/>
      <c r="G63" s="236"/>
      <c r="H63" s="224">
        <f>IF(F37="","","kgCO2/"&amp;F37)</f>
      </c>
      <c r="I63" s="404"/>
      <c r="J63" s="405"/>
      <c r="K63" s="405"/>
      <c r="L63" s="406"/>
      <c r="M63" s="185"/>
      <c r="N63" s="174"/>
      <c r="P63" s="137"/>
      <c r="Q63" s="137"/>
      <c r="R63" s="137"/>
      <c r="S63" s="137"/>
      <c r="T63" s="137"/>
      <c r="U63" s="137"/>
    </row>
    <row r="64" spans="2:21" ht="18" customHeight="1">
      <c r="B64" s="423"/>
      <c r="C64" s="424"/>
      <c r="D64" s="375"/>
      <c r="E64" s="415">
        <f t="shared" si="0"/>
      </c>
      <c r="F64" s="416"/>
      <c r="G64" s="237"/>
      <c r="H64" s="225">
        <f>IF(F38="","","kgCO2/"&amp;F38)</f>
      </c>
      <c r="I64" s="407"/>
      <c r="J64" s="408"/>
      <c r="K64" s="408"/>
      <c r="L64" s="409"/>
      <c r="M64" s="185"/>
      <c r="N64" s="174"/>
      <c r="P64" s="137"/>
      <c r="Q64" s="137"/>
      <c r="R64" s="137"/>
      <c r="S64" s="137"/>
      <c r="T64" s="137"/>
      <c r="U64" s="137"/>
    </row>
    <row r="65" spans="2:21" ht="18" customHeight="1">
      <c r="B65" s="423"/>
      <c r="C65" s="424"/>
      <c r="D65" s="373" t="s">
        <v>164</v>
      </c>
      <c r="E65" s="349" t="str">
        <f t="shared" si="0"/>
        <v>A重油</v>
      </c>
      <c r="F65" s="350"/>
      <c r="G65" s="226">
        <f>IF(E39="","",VLOOKUP($E39,'排出係数'!$N$12:$W$39,9,0))</f>
        <v>2.70963</v>
      </c>
      <c r="H65" s="148" t="str">
        <f>IF(E39="","",VLOOKUP(E39,'排出係数'!$N$12:$W$39,10,0))</f>
        <v>kgCO2/l</v>
      </c>
      <c r="I65" s="410" t="str">
        <f>IF(E65="","",VLOOKUP(E65,'排出係数'!$N$11:$X$39,11,0))</f>
        <v>算定省令別表第1</v>
      </c>
      <c r="J65" s="411"/>
      <c r="K65" s="411"/>
      <c r="L65" s="412"/>
      <c r="M65" s="185"/>
      <c r="N65" s="174"/>
      <c r="P65" s="137"/>
      <c r="Q65" s="137"/>
      <c r="R65" s="137"/>
      <c r="S65" s="137"/>
      <c r="T65" s="137"/>
      <c r="U65" s="137"/>
    </row>
    <row r="66" spans="2:21" ht="18" customHeight="1">
      <c r="B66" s="423"/>
      <c r="C66" s="424"/>
      <c r="D66" s="374"/>
      <c r="E66" s="351" t="str">
        <f t="shared" si="0"/>
        <v>電気</v>
      </c>
      <c r="F66" s="352"/>
      <c r="G66" s="227">
        <f>IF(E40="","",VLOOKUP($E40,'排出係数'!$N$12:$W$39,9,0))</f>
        <v>0.556</v>
      </c>
      <c r="H66" s="149" t="str">
        <f>IF(E40="","",VLOOKUP(E40,'排出係数'!$N$12:$W$39,10,0))</f>
        <v>kgCO2/kWh</v>
      </c>
      <c r="I66" s="337" t="str">
        <f>IF(E66="","",VLOOKUP(E66,'排出係数'!$N$11:$X$39,11,0))</f>
        <v>電気事業者の平成26年度実排出係数（電気事業連合会）</v>
      </c>
      <c r="J66" s="338"/>
      <c r="K66" s="338"/>
      <c r="L66" s="339"/>
      <c r="M66" s="185"/>
      <c r="N66" s="174"/>
      <c r="P66" s="137"/>
      <c r="Q66" s="137"/>
      <c r="R66" s="137"/>
      <c r="S66" s="137"/>
      <c r="T66" s="137"/>
      <c r="U66" s="137"/>
    </row>
    <row r="67" spans="2:21" ht="18" customHeight="1">
      <c r="B67" s="423"/>
      <c r="C67" s="424"/>
      <c r="D67" s="374"/>
      <c r="E67" s="351" t="str">
        <f t="shared" si="0"/>
        <v>軽油</v>
      </c>
      <c r="F67" s="352"/>
      <c r="G67" s="227">
        <f>IF(E41="","",VLOOKUP($E41,'排出係数'!$N$12:$W$39,9,0))</f>
        <v>2.584963333333334</v>
      </c>
      <c r="H67" s="149" t="str">
        <f>IF(E41="","",VLOOKUP(E41,'排出係数'!$N$12:$W$39,10,0))</f>
        <v>kgCO2/l</v>
      </c>
      <c r="I67" s="337" t="str">
        <f>IF(E67="","",VLOOKUP(E67,'排出係数'!$N$11:$X$39,11,0))</f>
        <v>算定省令別表第1</v>
      </c>
      <c r="J67" s="338"/>
      <c r="K67" s="338"/>
      <c r="L67" s="339"/>
      <c r="M67" s="185"/>
      <c r="N67" s="174"/>
      <c r="P67" s="137"/>
      <c r="Q67" s="137"/>
      <c r="R67" s="137"/>
      <c r="S67" s="137"/>
      <c r="T67" s="137"/>
      <c r="U67" s="137"/>
    </row>
    <row r="68" spans="2:21" ht="18" customHeight="1">
      <c r="B68" s="423"/>
      <c r="C68" s="424"/>
      <c r="D68" s="374"/>
      <c r="E68" s="351">
        <f t="shared" si="0"/>
      </c>
      <c r="F68" s="352"/>
      <c r="G68" s="227"/>
      <c r="H68" s="149">
        <f>IF(E42="","",VLOOKUP(E42,'排出係数'!$N$12:$W$39,10,0))</f>
      </c>
      <c r="I68" s="337">
        <f>IF(E68="","",VLOOKUP(E68,'排出係数'!$N$11:$X$39,11,0))</f>
      </c>
      <c r="J68" s="338"/>
      <c r="K68" s="338"/>
      <c r="L68" s="339"/>
      <c r="M68" s="185"/>
      <c r="N68" s="174"/>
      <c r="P68" s="137"/>
      <c r="Q68" s="137"/>
      <c r="R68" s="137"/>
      <c r="S68" s="137"/>
      <c r="T68" s="137"/>
      <c r="U68" s="137"/>
    </row>
    <row r="69" spans="2:21" ht="18" customHeight="1">
      <c r="B69" s="425"/>
      <c r="C69" s="426"/>
      <c r="D69" s="375"/>
      <c r="E69" s="435">
        <f t="shared" si="0"/>
      </c>
      <c r="F69" s="436"/>
      <c r="G69" s="228"/>
      <c r="H69" s="150">
        <f>IF(E43="","",VLOOKUP(E43,'排出係数'!$N$12:$W$39,10,0))</f>
      </c>
      <c r="I69" s="340">
        <f>IF(E69="","",VLOOKUP(E69,'排出係数'!$N$11:$X$39,11,0))</f>
      </c>
      <c r="J69" s="341"/>
      <c r="K69" s="341"/>
      <c r="L69" s="342"/>
      <c r="M69" s="185"/>
      <c r="N69" s="174"/>
      <c r="P69" s="137"/>
      <c r="Q69" s="137"/>
      <c r="R69" s="137"/>
      <c r="S69" s="137"/>
      <c r="T69" s="137"/>
      <c r="U69" s="137"/>
    </row>
    <row r="70" spans="16:21" ht="13.5">
      <c r="P70" s="137"/>
      <c r="Q70" s="137"/>
      <c r="R70" s="137"/>
      <c r="S70" s="137"/>
      <c r="T70" s="137"/>
      <c r="U70" s="137"/>
    </row>
    <row r="71" spans="16:21" ht="13.5">
      <c r="P71" s="137"/>
      <c r="Q71" s="137"/>
      <c r="R71" s="137"/>
      <c r="S71" s="137"/>
      <c r="T71" s="137"/>
      <c r="U71" s="137"/>
    </row>
    <row r="72" spans="2:21" ht="14.25">
      <c r="B72" s="78" t="s">
        <v>154</v>
      </c>
      <c r="P72" s="137"/>
      <c r="Q72" s="137"/>
      <c r="R72" s="137"/>
      <c r="S72" s="137"/>
      <c r="T72" s="137"/>
      <c r="U72" s="137"/>
    </row>
    <row r="73" spans="2:22" ht="13.5">
      <c r="B73" s="5" t="s">
        <v>168</v>
      </c>
      <c r="L73" s="140">
        <f>'C入力①'!$D$21</f>
        <v>2015</v>
      </c>
      <c r="P73" s="219"/>
      <c r="Q73" s="137"/>
      <c r="R73" s="137"/>
      <c r="S73" s="137"/>
      <c r="T73" s="137"/>
      <c r="U73" s="137"/>
      <c r="V73" s="252"/>
    </row>
    <row r="74" spans="2:21" ht="21.75" customHeight="1">
      <c r="B74" s="450" t="s">
        <v>143</v>
      </c>
      <c r="C74" s="459"/>
      <c r="D74" s="450" t="s">
        <v>84</v>
      </c>
      <c r="E74" s="451"/>
      <c r="F74" s="480"/>
      <c r="G74" s="365" t="str">
        <f>IF($F$13="","効果発現製品1単位当たりのCO2排出量（kgCO2）","部品・素材を使用した効果発現製品1"&amp;F13&amp;"当たりのCO2排出量（kgCO2）")</f>
        <v>部品・素材を使用した効果発現製品1個当たりのCO2排出量（kgCO2）</v>
      </c>
      <c r="H74" s="366"/>
      <c r="I74" s="366"/>
      <c r="J74" s="366"/>
      <c r="K74" s="366"/>
      <c r="L74" s="367"/>
      <c r="P74" s="137"/>
      <c r="Q74" s="137"/>
      <c r="R74" s="137"/>
      <c r="S74" s="137"/>
      <c r="T74" s="137"/>
      <c r="U74" s="137"/>
    </row>
    <row r="75" spans="2:21" ht="15.75" customHeight="1">
      <c r="B75" s="475"/>
      <c r="C75" s="476"/>
      <c r="D75" s="452"/>
      <c r="E75" s="481"/>
      <c r="F75" s="482"/>
      <c r="G75" s="458" t="s">
        <v>83</v>
      </c>
      <c r="H75" s="470" t="s">
        <v>34</v>
      </c>
      <c r="I75" s="470" t="s">
        <v>35</v>
      </c>
      <c r="J75" s="470" t="s">
        <v>167</v>
      </c>
      <c r="K75" s="472" t="s">
        <v>82</v>
      </c>
      <c r="L75" s="209" t="s">
        <v>96</v>
      </c>
      <c r="P75" s="137"/>
      <c r="Q75" s="137"/>
      <c r="R75" s="137"/>
      <c r="S75" s="137"/>
      <c r="T75" s="137"/>
      <c r="U75" s="137"/>
    </row>
    <row r="76" spans="2:21" ht="15.75" customHeight="1" thickBot="1">
      <c r="B76" s="475"/>
      <c r="C76" s="476"/>
      <c r="D76" s="483"/>
      <c r="E76" s="484"/>
      <c r="F76" s="485"/>
      <c r="G76" s="458"/>
      <c r="H76" s="470"/>
      <c r="I76" s="470"/>
      <c r="J76" s="470"/>
      <c r="K76" s="472"/>
      <c r="L76" s="210" t="s">
        <v>100</v>
      </c>
      <c r="P76" s="137"/>
      <c r="Q76" s="137"/>
      <c r="R76" s="137"/>
      <c r="S76" s="137"/>
      <c r="T76" s="137"/>
      <c r="U76" s="137"/>
    </row>
    <row r="77" spans="2:21" ht="18" customHeight="1" thickTop="1">
      <c r="B77" s="390" t="s">
        <v>146</v>
      </c>
      <c r="C77" s="391"/>
      <c r="D77" s="374" t="s">
        <v>149</v>
      </c>
      <c r="E77" s="383" t="str">
        <f aca="true" t="shared" si="1" ref="E77:E86">IF(E24="","",E24)</f>
        <v>熱間圧延鋼材</v>
      </c>
      <c r="F77" s="384"/>
      <c r="G77" s="186">
        <f aca="true" t="shared" si="2" ref="G77:K86">IF(G24="","",G24*$G50)</f>
        <v>0.00247</v>
      </c>
      <c r="H77" s="81">
        <f t="shared" si="2"/>
      </c>
      <c r="I77" s="81">
        <f t="shared" si="2"/>
      </c>
      <c r="J77" s="81">
        <f t="shared" si="2"/>
      </c>
      <c r="K77" s="201">
        <f t="shared" si="2"/>
      </c>
      <c r="L77" s="211">
        <f aca="true" t="shared" si="3" ref="L77:L86">SUM(G77:I77,K77)+IF(J77="",0,J77*$E$10)</f>
        <v>0.00247</v>
      </c>
      <c r="P77" s="137"/>
      <c r="Q77" s="137"/>
      <c r="R77" s="137"/>
      <c r="S77" s="137"/>
      <c r="T77" s="137"/>
      <c r="U77" s="137"/>
    </row>
    <row r="78" spans="2:21" ht="18" customHeight="1">
      <c r="B78" s="392"/>
      <c r="C78" s="393"/>
      <c r="D78" s="374"/>
      <c r="E78" s="383">
        <f t="shared" si="1"/>
      </c>
      <c r="F78" s="384"/>
      <c r="G78" s="187">
        <f t="shared" si="2"/>
      </c>
      <c r="H78" s="72">
        <f t="shared" si="2"/>
      </c>
      <c r="I78" s="72">
        <f t="shared" si="2"/>
      </c>
      <c r="J78" s="72">
        <f t="shared" si="2"/>
      </c>
      <c r="K78" s="202">
        <f t="shared" si="2"/>
      </c>
      <c r="L78" s="212">
        <f t="shared" si="3"/>
        <v>0</v>
      </c>
      <c r="P78" s="137"/>
      <c r="Q78" s="137"/>
      <c r="R78" s="137"/>
      <c r="S78" s="137"/>
      <c r="T78" s="137"/>
      <c r="U78" s="137"/>
    </row>
    <row r="79" spans="2:21" ht="18" customHeight="1">
      <c r="B79" s="392"/>
      <c r="C79" s="393"/>
      <c r="D79" s="374"/>
      <c r="E79" s="383">
        <f t="shared" si="1"/>
      </c>
      <c r="F79" s="384"/>
      <c r="G79" s="187">
        <f t="shared" si="2"/>
      </c>
      <c r="H79" s="72">
        <f t="shared" si="2"/>
      </c>
      <c r="I79" s="72">
        <f t="shared" si="2"/>
      </c>
      <c r="J79" s="72">
        <f t="shared" si="2"/>
      </c>
      <c r="K79" s="202">
        <f t="shared" si="2"/>
      </c>
      <c r="L79" s="212">
        <f t="shared" si="3"/>
        <v>0</v>
      </c>
      <c r="P79" s="137"/>
      <c r="Q79" s="137"/>
      <c r="R79" s="137"/>
      <c r="S79" s="137"/>
      <c r="T79" s="137"/>
      <c r="U79" s="137"/>
    </row>
    <row r="80" spans="2:21" ht="18" customHeight="1">
      <c r="B80" s="392"/>
      <c r="C80" s="393"/>
      <c r="D80" s="374"/>
      <c r="E80" s="383">
        <f t="shared" si="1"/>
      </c>
      <c r="F80" s="384"/>
      <c r="G80" s="187">
        <f t="shared" si="2"/>
      </c>
      <c r="H80" s="72">
        <f t="shared" si="2"/>
      </c>
      <c r="I80" s="72">
        <f t="shared" si="2"/>
      </c>
      <c r="J80" s="72">
        <f t="shared" si="2"/>
      </c>
      <c r="K80" s="202">
        <f t="shared" si="2"/>
      </c>
      <c r="L80" s="212">
        <f t="shared" si="3"/>
        <v>0</v>
      </c>
      <c r="P80" s="137"/>
      <c r="Q80" s="137"/>
      <c r="R80" s="137"/>
      <c r="S80" s="137"/>
      <c r="T80" s="137"/>
      <c r="U80" s="137"/>
    </row>
    <row r="81" spans="2:21" ht="18" customHeight="1">
      <c r="B81" s="392"/>
      <c r="C81" s="393"/>
      <c r="D81" s="374"/>
      <c r="E81" s="383">
        <f t="shared" si="1"/>
      </c>
      <c r="F81" s="384"/>
      <c r="G81" s="188">
        <f t="shared" si="2"/>
      </c>
      <c r="H81" s="79">
        <f t="shared" si="2"/>
      </c>
      <c r="I81" s="79">
        <f t="shared" si="2"/>
      </c>
      <c r="J81" s="79">
        <f t="shared" si="2"/>
      </c>
      <c r="K81" s="203">
        <f t="shared" si="2"/>
      </c>
      <c r="L81" s="213">
        <f t="shared" si="3"/>
        <v>0</v>
      </c>
      <c r="P81" s="137"/>
      <c r="Q81" s="137"/>
      <c r="R81" s="137"/>
      <c r="S81" s="137"/>
      <c r="T81" s="137"/>
      <c r="U81" s="137"/>
    </row>
    <row r="82" spans="2:21" ht="18" customHeight="1">
      <c r="B82" s="392"/>
      <c r="C82" s="393"/>
      <c r="D82" s="373" t="s">
        <v>165</v>
      </c>
      <c r="E82" s="397" t="str">
        <f t="shared" si="1"/>
        <v>A重油</v>
      </c>
      <c r="F82" s="389"/>
      <c r="G82" s="189">
        <f t="shared" si="2"/>
        <v>54.192600000000006</v>
      </c>
      <c r="H82" s="71">
        <f t="shared" si="2"/>
        <v>135.4815</v>
      </c>
      <c r="I82" s="71">
        <f t="shared" si="2"/>
      </c>
      <c r="J82" s="71">
        <f t="shared" si="2"/>
      </c>
      <c r="K82" s="204">
        <f t="shared" si="2"/>
      </c>
      <c r="L82" s="214">
        <f t="shared" si="3"/>
        <v>189.6741</v>
      </c>
      <c r="P82" s="137"/>
      <c r="Q82" s="137"/>
      <c r="R82" s="137"/>
      <c r="S82" s="137"/>
      <c r="T82" s="137"/>
      <c r="U82" s="137"/>
    </row>
    <row r="83" spans="2:21" ht="18" customHeight="1">
      <c r="B83" s="392"/>
      <c r="C83" s="393"/>
      <c r="D83" s="374"/>
      <c r="E83" s="383" t="str">
        <f t="shared" si="1"/>
        <v>電気</v>
      </c>
      <c r="F83" s="384"/>
      <c r="G83" s="187">
        <f t="shared" si="2"/>
      </c>
      <c r="H83" s="72">
        <f t="shared" si="2"/>
        <v>5.5600000000000005</v>
      </c>
      <c r="I83" s="72">
        <f t="shared" si="2"/>
      </c>
      <c r="J83" s="72">
        <f t="shared" si="2"/>
        <v>0.0044480000000000006</v>
      </c>
      <c r="K83" s="202">
        <f t="shared" si="2"/>
      </c>
      <c r="L83" s="212">
        <f>SUM(G83:I83,K83)+IF(J83="",0,J83*$E$10)</f>
        <v>183.48000000000002</v>
      </c>
      <c r="P83" s="137"/>
      <c r="Q83" s="137"/>
      <c r="R83" s="137"/>
      <c r="S83" s="137"/>
      <c r="T83" s="137"/>
      <c r="U83" s="137"/>
    </row>
    <row r="84" spans="2:21" ht="18" customHeight="1">
      <c r="B84" s="392"/>
      <c r="C84" s="393"/>
      <c r="D84" s="374"/>
      <c r="E84" s="383" t="str">
        <f t="shared" si="1"/>
        <v>軽油</v>
      </c>
      <c r="F84" s="384"/>
      <c r="G84" s="187">
        <f>IF(G31="","",G31*$G57)</f>
        <v>51.69926666666668</v>
      </c>
      <c r="H84" s="72">
        <f t="shared" si="2"/>
      </c>
      <c r="I84" s="72">
        <f t="shared" si="2"/>
        <v>25.84963333333334</v>
      </c>
      <c r="J84" s="72">
        <f t="shared" si="2"/>
      </c>
      <c r="K84" s="202">
        <f t="shared" si="2"/>
      </c>
      <c r="L84" s="212">
        <f>SUM(G84:I84,K84)+IF(J84="",0,J84*$E$10)</f>
        <v>77.54890000000002</v>
      </c>
      <c r="P84" s="137"/>
      <c r="Q84" s="137"/>
      <c r="R84" s="137"/>
      <c r="S84" s="137"/>
      <c r="T84" s="137"/>
      <c r="U84" s="137"/>
    </row>
    <row r="85" spans="2:21" ht="18" customHeight="1">
      <c r="B85" s="392"/>
      <c r="C85" s="393"/>
      <c r="D85" s="374"/>
      <c r="E85" s="383">
        <f t="shared" si="1"/>
      </c>
      <c r="F85" s="384"/>
      <c r="G85" s="187">
        <f t="shared" si="2"/>
      </c>
      <c r="H85" s="72">
        <f t="shared" si="2"/>
      </c>
      <c r="I85" s="72">
        <f t="shared" si="2"/>
      </c>
      <c r="J85" s="72">
        <f t="shared" si="2"/>
      </c>
      <c r="K85" s="202">
        <f t="shared" si="2"/>
      </c>
      <c r="L85" s="212">
        <f t="shared" si="3"/>
        <v>0</v>
      </c>
      <c r="P85" s="137"/>
      <c r="Q85" s="137"/>
      <c r="R85" s="137"/>
      <c r="S85" s="137"/>
      <c r="T85" s="137"/>
      <c r="U85" s="137"/>
    </row>
    <row r="86" spans="2:21" ht="18" customHeight="1">
      <c r="B86" s="392"/>
      <c r="C86" s="393"/>
      <c r="D86" s="375"/>
      <c r="E86" s="385">
        <f t="shared" si="1"/>
      </c>
      <c r="F86" s="386"/>
      <c r="G86" s="190">
        <f t="shared" si="2"/>
      </c>
      <c r="H86" s="73">
        <f t="shared" si="2"/>
      </c>
      <c r="I86" s="73">
        <f t="shared" si="2"/>
      </c>
      <c r="J86" s="73">
        <f t="shared" si="2"/>
      </c>
      <c r="K86" s="205">
        <f t="shared" si="2"/>
      </c>
      <c r="L86" s="215">
        <f t="shared" si="3"/>
        <v>0</v>
      </c>
      <c r="P86" s="137"/>
      <c r="Q86" s="137"/>
      <c r="R86" s="137"/>
      <c r="S86" s="137"/>
      <c r="T86" s="137"/>
      <c r="U86" s="137"/>
    </row>
    <row r="87" spans="2:21" ht="18" customHeight="1">
      <c r="B87" s="392"/>
      <c r="C87" s="393"/>
      <c r="D87" s="387" t="str">
        <f>"使用（1"&amp;IF($F$10="","単位",$F$10)&amp;"当たり）"</f>
        <v>使用（1時間当たり）</v>
      </c>
      <c r="E87" s="388"/>
      <c r="F87" s="389"/>
      <c r="G87" s="220"/>
      <c r="H87" s="221"/>
      <c r="I87" s="221"/>
      <c r="J87" s="71">
        <f>SUM(J77:J86)</f>
        <v>0.0044480000000000006</v>
      </c>
      <c r="K87" s="222"/>
      <c r="L87" s="216"/>
      <c r="P87" s="137"/>
      <c r="Q87" s="137"/>
      <c r="R87" s="137"/>
      <c r="S87" s="137"/>
      <c r="T87" s="137"/>
      <c r="U87" s="137"/>
    </row>
    <row r="88" spans="2:21" ht="18" customHeight="1" thickBot="1">
      <c r="B88" s="394"/>
      <c r="C88" s="395"/>
      <c r="D88" s="371" t="s">
        <v>99</v>
      </c>
      <c r="E88" s="357"/>
      <c r="F88" s="372"/>
      <c r="G88" s="191">
        <f>SUM(G77:G86)</f>
        <v>105.89433666666669</v>
      </c>
      <c r="H88" s="83">
        <f>SUM(H77:H86)</f>
        <v>141.0415</v>
      </c>
      <c r="I88" s="83">
        <f>SUM(I77:I86)</f>
        <v>25.84963333333334</v>
      </c>
      <c r="J88" s="83">
        <f>SUM(J77:J86)*$E$10</f>
        <v>177.92000000000002</v>
      </c>
      <c r="K88" s="206">
        <f>SUM(K77:K86)</f>
        <v>0</v>
      </c>
      <c r="L88" s="217">
        <f>SUM(G88:K88)</f>
        <v>450.70547000000005</v>
      </c>
      <c r="P88" s="137"/>
      <c r="Q88" s="137"/>
      <c r="R88" s="137"/>
      <c r="S88" s="137"/>
      <c r="T88" s="137"/>
      <c r="U88" s="137"/>
    </row>
    <row r="89" spans="2:21" ht="18" customHeight="1" thickTop="1">
      <c r="B89" s="390" t="s">
        <v>147</v>
      </c>
      <c r="C89" s="391"/>
      <c r="D89" s="374" t="s">
        <v>149</v>
      </c>
      <c r="E89" s="383" t="str">
        <f aca="true" t="shared" si="4" ref="E89:E98">IF(E34="","",E34)</f>
        <v>熱間圧延鋼材</v>
      </c>
      <c r="F89" s="384"/>
      <c r="G89" s="186">
        <f aca="true" t="shared" si="5" ref="G89:K98">IF(G34="","",G34*$G60)</f>
        <v>0.00228</v>
      </c>
      <c r="H89" s="81">
        <f t="shared" si="5"/>
      </c>
      <c r="I89" s="81">
        <f t="shared" si="5"/>
      </c>
      <c r="J89" s="81">
        <f t="shared" si="5"/>
      </c>
      <c r="K89" s="201">
        <f t="shared" si="5"/>
      </c>
      <c r="L89" s="211">
        <f aca="true" t="shared" si="6" ref="L89:L98">SUM(G89:I89,K89)+IF(J89="",0,J89*$E$10)</f>
        <v>0.00228</v>
      </c>
      <c r="P89" s="137"/>
      <c r="Q89" s="137"/>
      <c r="R89" s="137"/>
      <c r="S89" s="137"/>
      <c r="T89" s="137"/>
      <c r="U89" s="137"/>
    </row>
    <row r="90" spans="2:21" ht="18" customHeight="1">
      <c r="B90" s="392"/>
      <c r="C90" s="393"/>
      <c r="D90" s="374"/>
      <c r="E90" s="383">
        <f t="shared" si="4"/>
      </c>
      <c r="F90" s="384"/>
      <c r="G90" s="187">
        <f t="shared" si="5"/>
      </c>
      <c r="H90" s="72">
        <f t="shared" si="5"/>
      </c>
      <c r="I90" s="72">
        <f t="shared" si="5"/>
      </c>
      <c r="J90" s="72">
        <f t="shared" si="5"/>
      </c>
      <c r="K90" s="202">
        <f t="shared" si="5"/>
      </c>
      <c r="L90" s="212">
        <f t="shared" si="6"/>
        <v>0</v>
      </c>
      <c r="P90" s="137"/>
      <c r="Q90" s="137"/>
      <c r="R90" s="137"/>
      <c r="S90" s="137"/>
      <c r="T90" s="137"/>
      <c r="U90" s="137"/>
    </row>
    <row r="91" spans="2:21" ht="18" customHeight="1">
      <c r="B91" s="392"/>
      <c r="C91" s="393"/>
      <c r="D91" s="374"/>
      <c r="E91" s="383">
        <f t="shared" si="4"/>
      </c>
      <c r="F91" s="384"/>
      <c r="G91" s="187">
        <f t="shared" si="5"/>
      </c>
      <c r="H91" s="72">
        <f t="shared" si="5"/>
      </c>
      <c r="I91" s="72">
        <f t="shared" si="5"/>
      </c>
      <c r="J91" s="72">
        <f t="shared" si="5"/>
      </c>
      <c r="K91" s="202">
        <f t="shared" si="5"/>
      </c>
      <c r="L91" s="212">
        <f t="shared" si="6"/>
        <v>0</v>
      </c>
      <c r="P91" s="137"/>
      <c r="Q91" s="137"/>
      <c r="R91" s="137"/>
      <c r="S91" s="137"/>
      <c r="T91" s="137"/>
      <c r="U91" s="137"/>
    </row>
    <row r="92" spans="2:21" ht="18" customHeight="1">
      <c r="B92" s="392"/>
      <c r="C92" s="393"/>
      <c r="D92" s="374"/>
      <c r="E92" s="383">
        <f t="shared" si="4"/>
      </c>
      <c r="F92" s="384"/>
      <c r="G92" s="187">
        <f t="shared" si="5"/>
      </c>
      <c r="H92" s="72">
        <f t="shared" si="5"/>
      </c>
      <c r="I92" s="72">
        <f t="shared" si="5"/>
      </c>
      <c r="J92" s="72">
        <f t="shared" si="5"/>
      </c>
      <c r="K92" s="202">
        <f t="shared" si="5"/>
      </c>
      <c r="L92" s="212">
        <f t="shared" si="6"/>
        <v>0</v>
      </c>
      <c r="P92" s="137"/>
      <c r="Q92" s="137"/>
      <c r="R92" s="137"/>
      <c r="S92" s="137"/>
      <c r="T92" s="137"/>
      <c r="U92" s="137"/>
    </row>
    <row r="93" spans="2:21" ht="18" customHeight="1">
      <c r="B93" s="392"/>
      <c r="C93" s="393"/>
      <c r="D93" s="374"/>
      <c r="E93" s="383">
        <f t="shared" si="4"/>
      </c>
      <c r="F93" s="384"/>
      <c r="G93" s="188">
        <f t="shared" si="5"/>
      </c>
      <c r="H93" s="79">
        <f t="shared" si="5"/>
      </c>
      <c r="I93" s="79">
        <f t="shared" si="5"/>
      </c>
      <c r="J93" s="79">
        <f t="shared" si="5"/>
      </c>
      <c r="K93" s="203">
        <f t="shared" si="5"/>
      </c>
      <c r="L93" s="213">
        <f t="shared" si="6"/>
        <v>0</v>
      </c>
      <c r="P93" s="137"/>
      <c r="Q93" s="137"/>
      <c r="R93" s="137"/>
      <c r="S93" s="137"/>
      <c r="T93" s="137"/>
      <c r="U93" s="137"/>
    </row>
    <row r="94" spans="2:21" ht="18" customHeight="1">
      <c r="B94" s="392"/>
      <c r="C94" s="393"/>
      <c r="D94" s="373" t="s">
        <v>166</v>
      </c>
      <c r="E94" s="397" t="str">
        <f t="shared" si="4"/>
        <v>A重油</v>
      </c>
      <c r="F94" s="389"/>
      <c r="G94" s="189">
        <f t="shared" si="5"/>
        <v>81.28890000000001</v>
      </c>
      <c r="H94" s="71">
        <f t="shared" si="5"/>
        <v>162.57780000000002</v>
      </c>
      <c r="I94" s="71">
        <f t="shared" si="5"/>
      </c>
      <c r="J94" s="71">
        <f t="shared" si="5"/>
      </c>
      <c r="K94" s="204">
        <f t="shared" si="5"/>
      </c>
      <c r="L94" s="214">
        <f t="shared" si="6"/>
        <v>243.86670000000004</v>
      </c>
      <c r="P94" s="137"/>
      <c r="Q94" s="137"/>
      <c r="R94" s="137"/>
      <c r="S94" s="137"/>
      <c r="T94" s="137"/>
      <c r="U94" s="137"/>
    </row>
    <row r="95" spans="2:21" ht="18" customHeight="1">
      <c r="B95" s="392"/>
      <c r="C95" s="393"/>
      <c r="D95" s="374"/>
      <c r="E95" s="383" t="str">
        <f t="shared" si="4"/>
        <v>電気</v>
      </c>
      <c r="F95" s="384"/>
      <c r="G95" s="187">
        <f t="shared" si="5"/>
      </c>
      <c r="H95" s="72">
        <f t="shared" si="5"/>
        <v>11.120000000000001</v>
      </c>
      <c r="I95" s="72">
        <f t="shared" si="5"/>
      </c>
      <c r="J95" s="72">
        <f t="shared" si="5"/>
        <v>0.030024000000000002</v>
      </c>
      <c r="K95" s="202">
        <f t="shared" si="5"/>
      </c>
      <c r="L95" s="212">
        <f t="shared" si="6"/>
        <v>1212.08</v>
      </c>
      <c r="P95" s="137"/>
      <c r="Q95" s="137"/>
      <c r="R95" s="137"/>
      <c r="S95" s="137"/>
      <c r="T95" s="137"/>
      <c r="U95" s="137"/>
    </row>
    <row r="96" spans="2:21" ht="18" customHeight="1">
      <c r="B96" s="392"/>
      <c r="C96" s="393"/>
      <c r="D96" s="374"/>
      <c r="E96" s="383" t="str">
        <f t="shared" si="4"/>
        <v>軽油</v>
      </c>
      <c r="F96" s="384"/>
      <c r="G96" s="187">
        <f t="shared" si="5"/>
      </c>
      <c r="H96" s="72">
        <f t="shared" si="5"/>
      </c>
      <c r="I96" s="72">
        <f t="shared" si="5"/>
        <v>25.84963333333334</v>
      </c>
      <c r="J96" s="72">
        <f t="shared" si="5"/>
      </c>
      <c r="K96" s="202">
        <f t="shared" si="5"/>
      </c>
      <c r="L96" s="212">
        <f t="shared" si="6"/>
        <v>25.84963333333334</v>
      </c>
      <c r="P96" s="137"/>
      <c r="Q96" s="137"/>
      <c r="R96" s="137"/>
      <c r="S96" s="137"/>
      <c r="T96" s="137"/>
      <c r="U96" s="137"/>
    </row>
    <row r="97" spans="2:21" ht="18" customHeight="1">
      <c r="B97" s="392"/>
      <c r="C97" s="393"/>
      <c r="D97" s="374"/>
      <c r="E97" s="383">
        <f t="shared" si="4"/>
      </c>
      <c r="F97" s="384"/>
      <c r="G97" s="187">
        <f t="shared" si="5"/>
      </c>
      <c r="H97" s="72">
        <f t="shared" si="5"/>
      </c>
      <c r="I97" s="72">
        <f t="shared" si="5"/>
      </c>
      <c r="J97" s="72">
        <f t="shared" si="5"/>
      </c>
      <c r="K97" s="202">
        <f t="shared" si="5"/>
      </c>
      <c r="L97" s="212">
        <f t="shared" si="6"/>
        <v>0</v>
      </c>
      <c r="P97" s="137"/>
      <c r="Q97" s="137"/>
      <c r="R97" s="137"/>
      <c r="S97" s="137"/>
      <c r="T97" s="137"/>
      <c r="U97" s="137"/>
    </row>
    <row r="98" spans="2:21" ht="18" customHeight="1">
      <c r="B98" s="392"/>
      <c r="C98" s="393"/>
      <c r="D98" s="375"/>
      <c r="E98" s="385">
        <f t="shared" si="4"/>
      </c>
      <c r="F98" s="386"/>
      <c r="G98" s="188">
        <f t="shared" si="5"/>
      </c>
      <c r="H98" s="79">
        <f t="shared" si="5"/>
      </c>
      <c r="I98" s="79">
        <f t="shared" si="5"/>
      </c>
      <c r="J98" s="79">
        <f t="shared" si="5"/>
      </c>
      <c r="K98" s="203">
        <f t="shared" si="5"/>
      </c>
      <c r="L98" s="213">
        <f t="shared" si="6"/>
        <v>0</v>
      </c>
      <c r="P98" s="137"/>
      <c r="Q98" s="137"/>
      <c r="R98" s="137"/>
      <c r="S98" s="137"/>
      <c r="T98" s="137"/>
      <c r="U98" s="137"/>
    </row>
    <row r="99" spans="2:21" ht="18" customHeight="1">
      <c r="B99" s="392"/>
      <c r="C99" s="393"/>
      <c r="D99" s="387" t="str">
        <f>"使用（1"&amp;IF($F$10="","単位",$F$10)&amp;"当たり）"</f>
        <v>使用（1時間当たり）</v>
      </c>
      <c r="E99" s="388"/>
      <c r="F99" s="389"/>
      <c r="G99" s="220"/>
      <c r="H99" s="221"/>
      <c r="I99" s="221"/>
      <c r="J99" s="71">
        <f>SUM(J89:J98)</f>
        <v>0.030024000000000002</v>
      </c>
      <c r="K99" s="222"/>
      <c r="L99" s="216"/>
      <c r="P99" s="137"/>
      <c r="Q99" s="137"/>
      <c r="R99" s="137"/>
      <c r="S99" s="137"/>
      <c r="T99" s="137"/>
      <c r="U99" s="137"/>
    </row>
    <row r="100" spans="2:21" ht="18" customHeight="1" thickBot="1">
      <c r="B100" s="392"/>
      <c r="C100" s="393"/>
      <c r="D100" s="398" t="s">
        <v>99</v>
      </c>
      <c r="E100" s="399"/>
      <c r="F100" s="400"/>
      <c r="G100" s="192">
        <f>SUM(G89:G98)</f>
        <v>81.29118000000001</v>
      </c>
      <c r="H100" s="80">
        <f>SUM(H89:H98)</f>
        <v>173.69780000000003</v>
      </c>
      <c r="I100" s="80">
        <f>SUM(I89:I98)</f>
        <v>25.84963333333334</v>
      </c>
      <c r="J100" s="80">
        <f>SUM(J89:J98)*$E$10</f>
        <v>1200.96</v>
      </c>
      <c r="K100" s="207">
        <f>SUM(K89:K98)</f>
        <v>0</v>
      </c>
      <c r="L100" s="213">
        <f>SUM(G100:K100)</f>
        <v>1481.7986133333334</v>
      </c>
      <c r="P100" s="137"/>
      <c r="Q100" s="137"/>
      <c r="R100" s="137"/>
      <c r="S100" s="137"/>
      <c r="T100" s="137"/>
      <c r="U100" s="137"/>
    </row>
    <row r="101" spans="2:21" ht="18" customHeight="1" thickBot="1" thickTop="1">
      <c r="B101" s="368" t="str">
        <f>"効果発現製品1"&amp;IF(F13="","単位",F13)&amp;"当たりのCO2削減量(全使用期間)"</f>
        <v>効果発現製品1個当たりのCO2削減量(全使用期間)</v>
      </c>
      <c r="C101" s="369"/>
      <c r="D101" s="369"/>
      <c r="E101" s="369"/>
      <c r="F101" s="370"/>
      <c r="G101" s="193">
        <f aca="true" t="shared" si="7" ref="G101:L101">G100-G88</f>
        <v>-24.603156666666678</v>
      </c>
      <c r="H101" s="194">
        <f t="shared" si="7"/>
        <v>32.656300000000016</v>
      </c>
      <c r="I101" s="194">
        <f t="shared" si="7"/>
        <v>0</v>
      </c>
      <c r="J101" s="194">
        <f t="shared" si="7"/>
        <v>1023.04</v>
      </c>
      <c r="K101" s="208">
        <f t="shared" si="7"/>
        <v>0</v>
      </c>
      <c r="L101" s="218">
        <f t="shared" si="7"/>
        <v>1031.0931433333333</v>
      </c>
      <c r="P101" s="137"/>
      <c r="Q101" s="137"/>
      <c r="R101" s="137"/>
      <c r="S101" s="137"/>
      <c r="T101" s="137"/>
      <c r="U101" s="137"/>
    </row>
    <row r="102" spans="16:21" ht="14.25" thickTop="1">
      <c r="P102" s="137"/>
      <c r="Q102" s="137"/>
      <c r="R102" s="137"/>
      <c r="S102" s="137"/>
      <c r="T102" s="137"/>
      <c r="U102" s="137"/>
    </row>
    <row r="103" spans="16:21" ht="13.5">
      <c r="P103" s="137"/>
      <c r="Q103" s="137"/>
      <c r="R103" s="137"/>
      <c r="S103" s="137"/>
      <c r="T103" s="137"/>
      <c r="U103" s="137"/>
    </row>
    <row r="104" spans="2:21" ht="15.75" customHeight="1">
      <c r="B104" s="5" t="s">
        <v>184</v>
      </c>
      <c r="P104" s="137"/>
      <c r="Q104" s="137"/>
      <c r="R104" s="137"/>
      <c r="S104" s="137"/>
      <c r="T104" s="137"/>
      <c r="U104" s="137"/>
    </row>
    <row r="105" spans="2:21" ht="15.75" customHeight="1">
      <c r="B105" s="200" t="s">
        <v>152</v>
      </c>
      <c r="P105" s="137"/>
      <c r="Q105" s="137"/>
      <c r="R105" s="137"/>
      <c r="S105" s="137"/>
      <c r="T105" s="137"/>
      <c r="U105" s="137"/>
    </row>
    <row r="106" spans="2:21" ht="27" customHeight="1" thickBot="1">
      <c r="B106" s="343" t="s">
        <v>84</v>
      </c>
      <c r="C106" s="344"/>
      <c r="D106" s="396"/>
      <c r="E106" s="87" t="s">
        <v>38</v>
      </c>
      <c r="F106" s="87" t="s">
        <v>78</v>
      </c>
      <c r="P106" s="137"/>
      <c r="Q106" s="137"/>
      <c r="R106" s="137"/>
      <c r="S106" s="137"/>
      <c r="T106" s="137"/>
      <c r="U106" s="137"/>
    </row>
    <row r="107" spans="2:21" ht="18" customHeight="1" thickBot="1">
      <c r="B107" s="353" t="s">
        <v>151</v>
      </c>
      <c r="C107" s="354"/>
      <c r="D107" s="355"/>
      <c r="E107" s="198">
        <f>(L100-L88)*$E$11/$E$12/1000</f>
        <v>25777.328583333332</v>
      </c>
      <c r="F107" s="199" t="s">
        <v>150</v>
      </c>
      <c r="H107" s="69"/>
      <c r="P107" s="137"/>
      <c r="Q107" s="137"/>
      <c r="R107" s="137"/>
      <c r="S107" s="137"/>
      <c r="T107" s="137"/>
      <c r="U107" s="137"/>
    </row>
    <row r="108" spans="2:21" ht="18" customHeight="1" thickBot="1">
      <c r="B108" s="356" t="s">
        <v>118</v>
      </c>
      <c r="C108" s="357"/>
      <c r="D108" s="358"/>
      <c r="E108" s="196">
        <f>100-(L88/L100)*100</f>
        <v>69.5838917687924</v>
      </c>
      <c r="F108" s="197" t="s">
        <v>86</v>
      </c>
      <c r="P108" s="137"/>
      <c r="Q108" s="137"/>
      <c r="R108" s="137"/>
      <c r="S108" s="137"/>
      <c r="T108" s="137"/>
      <c r="U108" s="137"/>
    </row>
    <row r="109" spans="2:21" ht="18" customHeight="1" thickBot="1" thickTop="1">
      <c r="B109" s="359" t="s">
        <v>115</v>
      </c>
      <c r="C109" s="360"/>
      <c r="D109" s="361"/>
      <c r="E109" s="230">
        <f>IF('C入力①'!D61&lt;&gt;"",'C入力①'!D61,"")</f>
        <v>2</v>
      </c>
      <c r="F109" s="119" t="s">
        <v>116</v>
      </c>
      <c r="P109" s="137"/>
      <c r="Q109" s="137"/>
      <c r="R109" s="137"/>
      <c r="S109" s="137"/>
      <c r="T109" s="137"/>
      <c r="U109" s="137"/>
    </row>
    <row r="110" spans="2:21" ht="18" customHeight="1" thickTop="1">
      <c r="B110" s="362" t="s">
        <v>119</v>
      </c>
      <c r="C110" s="363"/>
      <c r="D110" s="364"/>
      <c r="E110" s="195">
        <f>IF(E109="","",E107*E109/100)</f>
        <v>515.5465716666666</v>
      </c>
      <c r="F110" s="120" t="s">
        <v>85</v>
      </c>
      <c r="P110" s="137"/>
      <c r="Q110" s="137"/>
      <c r="R110" s="137"/>
      <c r="S110" s="137"/>
      <c r="T110" s="137"/>
      <c r="U110" s="137"/>
    </row>
    <row r="111" spans="16:21" ht="13.5">
      <c r="P111" s="137"/>
      <c r="Q111" s="137"/>
      <c r="R111" s="137"/>
      <c r="S111" s="137"/>
      <c r="T111" s="137"/>
      <c r="U111" s="137"/>
    </row>
    <row r="112" spans="16:21" ht="13.5">
      <c r="P112" s="137"/>
      <c r="Q112" s="137"/>
      <c r="R112" s="137"/>
      <c r="S112" s="137"/>
      <c r="T112" s="137"/>
      <c r="U112" s="137"/>
    </row>
    <row r="113" spans="16:21" ht="13.5">
      <c r="P113" s="137"/>
      <c r="Q113" s="137"/>
      <c r="R113" s="137"/>
      <c r="S113" s="137"/>
      <c r="T113" s="137"/>
      <c r="U113" s="137"/>
    </row>
    <row r="114" spans="2:21" ht="15.75" customHeight="1">
      <c r="B114" s="5" t="s">
        <v>93</v>
      </c>
      <c r="P114" s="137"/>
      <c r="Q114" s="137"/>
      <c r="R114" s="137"/>
      <c r="S114" s="137"/>
      <c r="T114" s="137"/>
      <c r="U114" s="137"/>
    </row>
    <row r="115" spans="2:21" ht="27" customHeight="1">
      <c r="B115" s="376" t="s">
        <v>95</v>
      </c>
      <c r="C115" s="377"/>
      <c r="D115" s="378"/>
      <c r="E115" s="474" t="s">
        <v>101</v>
      </c>
      <c r="F115" s="474"/>
      <c r="P115" s="137"/>
      <c r="Q115" s="137"/>
      <c r="R115" s="137"/>
      <c r="S115" s="137"/>
      <c r="T115" s="137"/>
      <c r="U115" s="137"/>
    </row>
    <row r="116" spans="2:21" ht="18" customHeight="1">
      <c r="B116" s="379">
        <v>2015</v>
      </c>
      <c r="C116" s="380"/>
      <c r="D116" s="381"/>
      <c r="E116" s="465">
        <v>840</v>
      </c>
      <c r="F116" s="465"/>
      <c r="P116" s="137"/>
      <c r="Q116" s="137"/>
      <c r="R116" s="137"/>
      <c r="S116" s="137"/>
      <c r="T116" s="137"/>
      <c r="U116" s="137"/>
    </row>
    <row r="117" spans="2:21" ht="18" customHeight="1">
      <c r="B117" s="379">
        <v>2016</v>
      </c>
      <c r="C117" s="380"/>
      <c r="D117" s="381"/>
      <c r="E117" s="465">
        <v>850</v>
      </c>
      <c r="F117" s="465"/>
      <c r="P117" s="137"/>
      <c r="Q117" s="137"/>
      <c r="R117" s="137"/>
      <c r="S117" s="137"/>
      <c r="T117" s="137"/>
      <c r="U117" s="137"/>
    </row>
    <row r="118" spans="2:21" ht="18" customHeight="1">
      <c r="B118" s="379">
        <v>2017</v>
      </c>
      <c r="C118" s="380"/>
      <c r="D118" s="381"/>
      <c r="E118" s="465">
        <v>850</v>
      </c>
      <c r="F118" s="465"/>
      <c r="P118" s="137"/>
      <c r="Q118" s="137"/>
      <c r="R118" s="137"/>
      <c r="S118" s="137"/>
      <c r="T118" s="137"/>
      <c r="U118" s="137"/>
    </row>
    <row r="119" spans="2:21" ht="18" customHeight="1">
      <c r="B119" s="379">
        <v>2018</v>
      </c>
      <c r="C119" s="380"/>
      <c r="D119" s="381"/>
      <c r="E119" s="465">
        <v>900</v>
      </c>
      <c r="F119" s="465"/>
      <c r="P119" s="137"/>
      <c r="Q119" s="137"/>
      <c r="R119" s="137"/>
      <c r="S119" s="137"/>
      <c r="T119" s="137"/>
      <c r="U119" s="137"/>
    </row>
    <row r="120" spans="2:21" ht="18" customHeight="1">
      <c r="B120" s="379">
        <v>2019</v>
      </c>
      <c r="C120" s="380"/>
      <c r="D120" s="381"/>
      <c r="E120" s="465">
        <v>900</v>
      </c>
      <c r="F120" s="465"/>
      <c r="P120" s="137"/>
      <c r="Q120" s="137"/>
      <c r="R120" s="137"/>
      <c r="S120" s="137"/>
      <c r="T120" s="137"/>
      <c r="U120" s="137"/>
    </row>
    <row r="121" spans="2:21" ht="18" customHeight="1">
      <c r="B121" s="376" t="s">
        <v>96</v>
      </c>
      <c r="C121" s="466"/>
      <c r="D121" s="473"/>
      <c r="E121" s="495">
        <f>SUM(E116:F120)</f>
        <v>4340</v>
      </c>
      <c r="F121" s="495"/>
      <c r="P121" s="137"/>
      <c r="Q121" s="137"/>
      <c r="R121" s="137"/>
      <c r="S121" s="137"/>
      <c r="T121" s="137"/>
      <c r="U121" s="137"/>
    </row>
    <row r="122" spans="2:21" ht="13.5">
      <c r="B122" s="5"/>
      <c r="P122" s="137"/>
      <c r="Q122" s="137"/>
      <c r="R122" s="137"/>
      <c r="S122" s="137"/>
      <c r="T122" s="137"/>
      <c r="U122" s="137"/>
    </row>
    <row r="123" spans="2:21" ht="18" customHeight="1">
      <c r="B123" s="8" t="s">
        <v>94</v>
      </c>
      <c r="P123" s="137"/>
      <c r="Q123" s="137"/>
      <c r="R123" s="137"/>
      <c r="S123" s="137"/>
      <c r="T123" s="137"/>
      <c r="U123" s="137"/>
    </row>
    <row r="124" spans="2:21" ht="18" customHeight="1">
      <c r="B124" s="486"/>
      <c r="C124" s="487"/>
      <c r="D124" s="487"/>
      <c r="E124" s="487"/>
      <c r="F124" s="487"/>
      <c r="G124" s="487"/>
      <c r="H124" s="487"/>
      <c r="I124" s="487"/>
      <c r="J124" s="488"/>
      <c r="P124" s="137"/>
      <c r="Q124" s="137"/>
      <c r="R124" s="137"/>
      <c r="S124" s="137"/>
      <c r="T124" s="137"/>
      <c r="U124" s="137"/>
    </row>
    <row r="125" spans="2:21" ht="18" customHeight="1">
      <c r="B125" s="489"/>
      <c r="C125" s="490"/>
      <c r="D125" s="490"/>
      <c r="E125" s="490"/>
      <c r="F125" s="490"/>
      <c r="G125" s="490"/>
      <c r="H125" s="490"/>
      <c r="I125" s="490"/>
      <c r="J125" s="491"/>
      <c r="P125" s="137"/>
      <c r="Q125" s="137"/>
      <c r="R125" s="137"/>
      <c r="S125" s="137"/>
      <c r="T125" s="137"/>
      <c r="U125" s="137"/>
    </row>
    <row r="126" spans="2:21" ht="18" customHeight="1">
      <c r="B126" s="489"/>
      <c r="C126" s="490"/>
      <c r="D126" s="490"/>
      <c r="E126" s="490"/>
      <c r="F126" s="490"/>
      <c r="G126" s="490"/>
      <c r="H126" s="490"/>
      <c r="I126" s="490"/>
      <c r="J126" s="491"/>
      <c r="P126" s="137"/>
      <c r="Q126" s="137"/>
      <c r="R126" s="137"/>
      <c r="S126" s="137"/>
      <c r="T126" s="137"/>
      <c r="U126" s="137"/>
    </row>
    <row r="127" spans="2:21" ht="18" customHeight="1">
      <c r="B127" s="489"/>
      <c r="C127" s="490"/>
      <c r="D127" s="490"/>
      <c r="E127" s="490"/>
      <c r="F127" s="490"/>
      <c r="G127" s="490"/>
      <c r="H127" s="490"/>
      <c r="I127" s="490"/>
      <c r="J127" s="491"/>
      <c r="P127" s="137"/>
      <c r="Q127" s="137"/>
      <c r="R127" s="137"/>
      <c r="S127" s="137"/>
      <c r="T127" s="137"/>
      <c r="U127" s="137"/>
    </row>
    <row r="128" spans="2:21" ht="18" customHeight="1">
      <c r="B128" s="489"/>
      <c r="C128" s="490"/>
      <c r="D128" s="490"/>
      <c r="E128" s="490"/>
      <c r="F128" s="490"/>
      <c r="G128" s="490"/>
      <c r="H128" s="490"/>
      <c r="I128" s="490"/>
      <c r="J128" s="491"/>
      <c r="P128" s="137"/>
      <c r="Q128" s="137"/>
      <c r="R128" s="137"/>
      <c r="S128" s="137"/>
      <c r="T128" s="137"/>
      <c r="U128" s="137"/>
    </row>
    <row r="129" spans="2:21" ht="18" customHeight="1">
      <c r="B129" s="492"/>
      <c r="C129" s="493"/>
      <c r="D129" s="493"/>
      <c r="E129" s="493"/>
      <c r="F129" s="493"/>
      <c r="G129" s="493"/>
      <c r="H129" s="493"/>
      <c r="I129" s="493"/>
      <c r="J129" s="494"/>
      <c r="P129" s="137"/>
      <c r="Q129" s="137"/>
      <c r="R129" s="137"/>
      <c r="S129" s="137"/>
      <c r="T129" s="137"/>
      <c r="U129" s="137"/>
    </row>
    <row r="130" spans="2:21" ht="13.5">
      <c r="B130" s="74"/>
      <c r="P130" s="137"/>
      <c r="Q130" s="137"/>
      <c r="R130" s="137"/>
      <c r="S130" s="137"/>
      <c r="T130" s="137"/>
      <c r="U130" s="137"/>
    </row>
    <row r="131" spans="16:21" ht="13.5">
      <c r="P131" s="137"/>
      <c r="Q131" s="137"/>
      <c r="R131" s="137"/>
      <c r="S131" s="137"/>
      <c r="T131" s="137"/>
      <c r="U131" s="137"/>
    </row>
    <row r="132" spans="16:21" ht="13.5">
      <c r="P132" s="137"/>
      <c r="Q132" s="137"/>
      <c r="R132" s="137"/>
      <c r="S132" s="137"/>
      <c r="T132" s="137"/>
      <c r="U132" s="137"/>
    </row>
  </sheetData>
  <sheetProtection/>
  <mergeCells count="136">
    <mergeCell ref="I75:I76"/>
    <mergeCell ref="I50:L50"/>
    <mergeCell ref="E82:F82"/>
    <mergeCell ref="L21:N23"/>
    <mergeCell ref="G21:K21"/>
    <mergeCell ref="G22:G23"/>
    <mergeCell ref="H22:H23"/>
    <mergeCell ref="I22:I23"/>
    <mergeCell ref="K22:K23"/>
    <mergeCell ref="B124:J129"/>
    <mergeCell ref="E121:F121"/>
    <mergeCell ref="E120:F120"/>
    <mergeCell ref="B116:D116"/>
    <mergeCell ref="B117:D117"/>
    <mergeCell ref="B121:D121"/>
    <mergeCell ref="B119:D119"/>
    <mergeCell ref="B120:D120"/>
    <mergeCell ref="B9:D9"/>
    <mergeCell ref="C10:D10"/>
    <mergeCell ref="C11:D11"/>
    <mergeCell ref="E115:F115"/>
    <mergeCell ref="B21:C23"/>
    <mergeCell ref="F21:F23"/>
    <mergeCell ref="B74:C76"/>
    <mergeCell ref="D74:F76"/>
    <mergeCell ref="E83:F83"/>
    <mergeCell ref="E78:F78"/>
    <mergeCell ref="G9:K9"/>
    <mergeCell ref="G10:K10"/>
    <mergeCell ref="G11:K11"/>
    <mergeCell ref="E116:F116"/>
    <mergeCell ref="H75:H76"/>
    <mergeCell ref="G48:H48"/>
    <mergeCell ref="I62:L62"/>
    <mergeCell ref="K75:K76"/>
    <mergeCell ref="E84:F84"/>
    <mergeCell ref="B48:C49"/>
    <mergeCell ref="D82:D86"/>
    <mergeCell ref="E85:F85"/>
    <mergeCell ref="G12:K12"/>
    <mergeCell ref="E119:F119"/>
    <mergeCell ref="E89:F89"/>
    <mergeCell ref="E117:F117"/>
    <mergeCell ref="E118:F118"/>
    <mergeCell ref="D77:D81"/>
    <mergeCell ref="E90:F90"/>
    <mergeCell ref="C12:D12"/>
    <mergeCell ref="D21:E23"/>
    <mergeCell ref="B24:C33"/>
    <mergeCell ref="B34:C43"/>
    <mergeCell ref="D24:D28"/>
    <mergeCell ref="D29:D33"/>
    <mergeCell ref="D34:D38"/>
    <mergeCell ref="L24:N33"/>
    <mergeCell ref="L34:N43"/>
    <mergeCell ref="D48:F49"/>
    <mergeCell ref="D39:D43"/>
    <mergeCell ref="D50:D54"/>
    <mergeCell ref="E77:F77"/>
    <mergeCell ref="D55:D59"/>
    <mergeCell ref="E55:F55"/>
    <mergeCell ref="G75:G76"/>
    <mergeCell ref="J75:J76"/>
    <mergeCell ref="B50:C59"/>
    <mergeCell ref="E68:F68"/>
    <mergeCell ref="E56:F56"/>
    <mergeCell ref="E58:F58"/>
    <mergeCell ref="E59:F59"/>
    <mergeCell ref="E69:F69"/>
    <mergeCell ref="E57:F57"/>
    <mergeCell ref="I57:L57"/>
    <mergeCell ref="I58:L58"/>
    <mergeCell ref="E50:F50"/>
    <mergeCell ref="B60:C69"/>
    <mergeCell ref="D60:D64"/>
    <mergeCell ref="E60:F60"/>
    <mergeCell ref="E61:F61"/>
    <mergeCell ref="E62:F62"/>
    <mergeCell ref="E63:F63"/>
    <mergeCell ref="E64:F64"/>
    <mergeCell ref="E79:F79"/>
    <mergeCell ref="E80:F80"/>
    <mergeCell ref="E81:F81"/>
    <mergeCell ref="I59:L59"/>
    <mergeCell ref="E51:F51"/>
    <mergeCell ref="E52:F52"/>
    <mergeCell ref="E53:F53"/>
    <mergeCell ref="E54:F54"/>
    <mergeCell ref="I55:L55"/>
    <mergeCell ref="I56:L56"/>
    <mergeCell ref="I60:L60"/>
    <mergeCell ref="I61:L61"/>
    <mergeCell ref="I63:L63"/>
    <mergeCell ref="I64:L64"/>
    <mergeCell ref="I65:L65"/>
    <mergeCell ref="I66:L66"/>
    <mergeCell ref="B106:D106"/>
    <mergeCell ref="D99:F99"/>
    <mergeCell ref="B89:C100"/>
    <mergeCell ref="D89:D93"/>
    <mergeCell ref="E92:F92"/>
    <mergeCell ref="E93:F93"/>
    <mergeCell ref="D94:D98"/>
    <mergeCell ref="E94:F94"/>
    <mergeCell ref="E91:F91"/>
    <mergeCell ref="D100:F100"/>
    <mergeCell ref="B115:D115"/>
    <mergeCell ref="B118:D118"/>
    <mergeCell ref="C15:D15"/>
    <mergeCell ref="E96:F96"/>
    <mergeCell ref="E97:F97"/>
    <mergeCell ref="E98:F98"/>
    <mergeCell ref="E86:F86"/>
    <mergeCell ref="D87:F87"/>
    <mergeCell ref="B77:C88"/>
    <mergeCell ref="E95:F95"/>
    <mergeCell ref="B107:D107"/>
    <mergeCell ref="B108:D108"/>
    <mergeCell ref="B109:D109"/>
    <mergeCell ref="B110:D110"/>
    <mergeCell ref="G14:K14"/>
    <mergeCell ref="G15:K15"/>
    <mergeCell ref="G74:L74"/>
    <mergeCell ref="B101:F101"/>
    <mergeCell ref="D88:F88"/>
    <mergeCell ref="D65:D69"/>
    <mergeCell ref="C13:D13"/>
    <mergeCell ref="G13:K13"/>
    <mergeCell ref="C14:D14"/>
    <mergeCell ref="I67:L67"/>
    <mergeCell ref="I68:L68"/>
    <mergeCell ref="I69:L69"/>
    <mergeCell ref="I48:L49"/>
    <mergeCell ref="E65:F65"/>
    <mergeCell ref="E66:F66"/>
    <mergeCell ref="E67:F67"/>
  </mergeCells>
  <conditionalFormatting sqref="G24:K43 G77:K101">
    <cfRule type="expression" priority="1" dxfId="0" stopIfTrue="1">
      <formula>P$23=FALSE</formula>
    </cfRule>
  </conditionalFormatting>
  <dataValidations count="3">
    <dataValidation type="list" allowBlank="1" showInputMessage="1" showErrorMessage="1" sqref="B116:B120">
      <formula1>"2012,2013,2014,2015,2016,2017,2018,2019,2020,2021"</formula1>
    </dataValidation>
    <dataValidation allowBlank="1" showInputMessage="1" sqref="E55:E69 D87:D88 E77:E86 E89:E98 D99:D100"/>
    <dataValidation type="list" allowBlank="1" showInputMessage="1" sqref="E29:E33 E39:E43">
      <formula1>エネルギーの種類</formula1>
    </dataValidation>
  </dataValidations>
  <printOptions/>
  <pageMargins left="0.5905511811023623" right="0.5905511811023623" top="0.5905511811023623" bottom="0.5905511811023623" header="0.5118110236220472" footer="0.5118110236220472"/>
  <pageSetup fitToHeight="2" horizontalDpi="600" verticalDpi="600" orientation="portrait" paperSize="9" scale="56" r:id="rId1"/>
  <rowBreaks count="1" manualBreakCount="1">
    <brk id="7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2:X62"/>
  <sheetViews>
    <sheetView showGridLines="0" view="pageBreakPreview" zoomScale="85" zoomScaleSheetLayoutView="85" zoomScalePageLayoutView="0" workbookViewId="0" topLeftCell="A1">
      <selection activeCell="K16" sqref="K16"/>
    </sheetView>
  </sheetViews>
  <sheetFormatPr defaultColWidth="9.00390625" defaultRowHeight="13.5"/>
  <cols>
    <col min="1" max="1" width="1.75390625" style="18" customWidth="1"/>
    <col min="2" max="2" width="3.75390625" style="19" customWidth="1"/>
    <col min="3" max="3" width="8.875" style="19" bestFit="1" customWidth="1"/>
    <col min="4" max="4" width="17.25390625" style="19" customWidth="1"/>
    <col min="5" max="5" width="9.875" style="19" customWidth="1"/>
    <col min="6" max="6" width="10.625" style="19" customWidth="1"/>
    <col min="7" max="7" width="25.50390625" style="19" customWidth="1"/>
    <col min="8" max="8" width="1.4921875" style="19" customWidth="1"/>
    <col min="9" max="10" width="10.625" style="19" customWidth="1"/>
    <col min="11" max="11" width="32.50390625" style="19" customWidth="1"/>
    <col min="12" max="12" width="2.875" style="19" customWidth="1"/>
    <col min="13" max="13" width="9.00390625" style="19" customWidth="1"/>
    <col min="14" max="14" width="28.75390625" style="19" hidden="1" customWidth="1"/>
    <col min="15" max="15" width="6.875" style="19" hidden="1" customWidth="1"/>
    <col min="16" max="16" width="8.50390625" style="18" hidden="1" customWidth="1"/>
    <col min="17" max="18" width="9.00390625" style="18" hidden="1" customWidth="1"/>
    <col min="19" max="21" width="10.375" style="18" hidden="1" customWidth="1"/>
    <col min="22" max="22" width="12.375" style="18" hidden="1" customWidth="1"/>
    <col min="23" max="23" width="12.125" style="18" hidden="1" customWidth="1"/>
    <col min="24" max="24" width="22.00390625" style="18" hidden="1" customWidth="1"/>
    <col min="25" max="16384" width="9.00390625" style="18" customWidth="1"/>
  </cols>
  <sheetData>
    <row r="2" spans="2:15" s="21" customFormat="1" ht="13.5">
      <c r="B2" s="18"/>
      <c r="C2" s="19"/>
      <c r="D2" s="19"/>
      <c r="E2" s="20"/>
      <c r="F2" s="20"/>
      <c r="G2" s="20"/>
      <c r="H2" s="20"/>
      <c r="I2" s="20"/>
      <c r="J2" s="20"/>
      <c r="K2" s="20"/>
      <c r="L2" s="20"/>
      <c r="M2" s="20"/>
      <c r="N2" s="20"/>
      <c r="O2" s="20"/>
    </row>
    <row r="3" spans="2:15" s="21" customFormat="1" ht="6.75" customHeight="1">
      <c r="B3" s="19"/>
      <c r="C3" s="19"/>
      <c r="D3" s="19"/>
      <c r="E3" s="20"/>
      <c r="F3" s="20"/>
      <c r="G3" s="20"/>
      <c r="H3" s="20"/>
      <c r="I3" s="20"/>
      <c r="J3" s="20"/>
      <c r="K3" s="20"/>
      <c r="L3" s="20"/>
      <c r="M3" s="20"/>
      <c r="N3" s="20"/>
      <c r="O3" s="20"/>
    </row>
    <row r="4" spans="2:15" s="21" customFormat="1" ht="13.5">
      <c r="B4" s="19"/>
      <c r="C4" s="19"/>
      <c r="D4" s="19"/>
      <c r="E4" s="20"/>
      <c r="F4" s="20"/>
      <c r="G4" s="20"/>
      <c r="H4" s="20"/>
      <c r="I4" s="20"/>
      <c r="J4" s="20"/>
      <c r="K4" s="20"/>
      <c r="L4" s="20"/>
      <c r="M4" s="20"/>
      <c r="N4" s="20"/>
      <c r="O4" s="20"/>
    </row>
    <row r="5" spans="2:15" s="21" customFormat="1" ht="21.75" customHeight="1">
      <c r="B5" s="19"/>
      <c r="C5" s="19"/>
      <c r="D5" s="19"/>
      <c r="E5" s="20"/>
      <c r="F5" s="20"/>
      <c r="G5" s="20"/>
      <c r="H5" s="20"/>
      <c r="I5" s="20"/>
      <c r="J5" s="20"/>
      <c r="K5" s="20"/>
      <c r="L5" s="20"/>
      <c r="M5" s="20"/>
      <c r="N5" s="20"/>
      <c r="O5" s="20"/>
    </row>
    <row r="6" spans="2:15" s="21" customFormat="1" ht="21.75" customHeight="1">
      <c r="B6" s="19"/>
      <c r="C6" s="19"/>
      <c r="D6" s="19"/>
      <c r="E6" s="20"/>
      <c r="F6" s="20"/>
      <c r="G6" s="20"/>
      <c r="H6" s="20"/>
      <c r="I6" s="20"/>
      <c r="J6" s="20"/>
      <c r="K6" s="20"/>
      <c r="L6" s="20"/>
      <c r="M6" s="20"/>
      <c r="N6" s="20"/>
      <c r="O6" s="20"/>
    </row>
    <row r="8" ht="14.25" thickBot="1">
      <c r="B8" s="272" t="s">
        <v>208</v>
      </c>
    </row>
    <row r="9" spans="2:11" ht="30" customHeight="1">
      <c r="B9" s="514" t="s">
        <v>36</v>
      </c>
      <c r="C9" s="515"/>
      <c r="D9" s="516"/>
      <c r="E9" s="523" t="s">
        <v>37</v>
      </c>
      <c r="F9" s="524"/>
      <c r="G9" s="525"/>
      <c r="I9" s="528" t="s">
        <v>71</v>
      </c>
      <c r="J9" s="529"/>
      <c r="K9" s="530"/>
    </row>
    <row r="10" spans="2:14" ht="18.75" customHeight="1">
      <c r="B10" s="517"/>
      <c r="C10" s="518"/>
      <c r="D10" s="519"/>
      <c r="E10" s="526" t="s">
        <v>38</v>
      </c>
      <c r="F10" s="504" t="s">
        <v>209</v>
      </c>
      <c r="G10" s="506" t="s">
        <v>39</v>
      </c>
      <c r="I10" s="536" t="s">
        <v>38</v>
      </c>
      <c r="J10" s="504" t="s">
        <v>210</v>
      </c>
      <c r="K10" s="506" t="s">
        <v>39</v>
      </c>
      <c r="N10" s="56" t="s">
        <v>77</v>
      </c>
    </row>
    <row r="11" spans="2:24" ht="14.25" thickBot="1">
      <c r="B11" s="520"/>
      <c r="C11" s="521"/>
      <c r="D11" s="522"/>
      <c r="E11" s="527"/>
      <c r="F11" s="505"/>
      <c r="G11" s="507"/>
      <c r="I11" s="537"/>
      <c r="J11" s="505"/>
      <c r="K11" s="507"/>
      <c r="N11" s="88"/>
      <c r="O11" s="89" t="s">
        <v>78</v>
      </c>
      <c r="P11" s="90" t="s">
        <v>37</v>
      </c>
      <c r="Q11" s="91"/>
      <c r="R11" s="90" t="s">
        <v>87</v>
      </c>
      <c r="S11" s="92"/>
      <c r="T11" s="90" t="s">
        <v>89</v>
      </c>
      <c r="U11" s="92"/>
      <c r="V11" s="90" t="s">
        <v>88</v>
      </c>
      <c r="W11" s="92"/>
      <c r="X11" s="568" t="s">
        <v>98</v>
      </c>
    </row>
    <row r="12" spans="2:24" ht="18" customHeight="1" thickTop="1">
      <c r="B12" s="531" t="s">
        <v>72</v>
      </c>
      <c r="C12" s="534" t="s">
        <v>40</v>
      </c>
      <c r="D12" s="535"/>
      <c r="E12" s="22">
        <v>38.2</v>
      </c>
      <c r="F12" s="23" t="s">
        <v>211</v>
      </c>
      <c r="G12" s="110" t="s">
        <v>199</v>
      </c>
      <c r="I12" s="255">
        <v>0.0187</v>
      </c>
      <c r="J12" s="24" t="s">
        <v>212</v>
      </c>
      <c r="K12" s="265" t="s">
        <v>199</v>
      </c>
      <c r="N12" s="53" t="str">
        <f aca="true" t="shared" si="0" ref="N12:N21">C12</f>
        <v>原油（コンデンセートを除く。）</v>
      </c>
      <c r="O12" s="53" t="s">
        <v>213</v>
      </c>
      <c r="P12" s="94">
        <f aca="true" t="shared" si="1" ref="P12:Q34">E12</f>
        <v>38.2</v>
      </c>
      <c r="Q12" s="95" t="str">
        <f t="shared" si="1"/>
        <v>GJ/kl</v>
      </c>
      <c r="R12" s="102">
        <f aca="true" t="shared" si="2" ref="R12:S34">I12</f>
        <v>0.0187</v>
      </c>
      <c r="S12" s="95" t="str">
        <f t="shared" si="2"/>
        <v>tC/GJ</v>
      </c>
      <c r="T12" s="107">
        <f aca="true" t="shared" si="3" ref="T12:T34">R12*44/12</f>
        <v>0.06856666666666668</v>
      </c>
      <c r="U12" s="93" t="s">
        <v>214</v>
      </c>
      <c r="V12" s="108">
        <f aca="true" t="shared" si="4" ref="V12:V34">E12*I12*44/12</f>
        <v>2.6192466666666667</v>
      </c>
      <c r="W12" s="93" t="s">
        <v>215</v>
      </c>
      <c r="X12" s="53" t="str">
        <f aca="true" t="shared" si="5" ref="X12:X34">K12</f>
        <v>算定省令別表第1</v>
      </c>
    </row>
    <row r="13" spans="2:24" ht="18" customHeight="1">
      <c r="B13" s="532"/>
      <c r="C13" s="512" t="s">
        <v>41</v>
      </c>
      <c r="D13" s="513"/>
      <c r="E13" s="25">
        <v>35.3</v>
      </c>
      <c r="F13" s="26" t="s">
        <v>216</v>
      </c>
      <c r="G13" s="111" t="s">
        <v>199</v>
      </c>
      <c r="I13" s="256">
        <v>0.0184</v>
      </c>
      <c r="J13" s="26" t="s">
        <v>217</v>
      </c>
      <c r="K13" s="266" t="s">
        <v>199</v>
      </c>
      <c r="N13" s="53" t="str">
        <f t="shared" si="0"/>
        <v>原油のうちコンデンセート（NGL）</v>
      </c>
      <c r="O13" s="53" t="s">
        <v>213</v>
      </c>
      <c r="P13" s="94">
        <f t="shared" si="1"/>
        <v>35.3</v>
      </c>
      <c r="Q13" s="95" t="str">
        <f t="shared" si="1"/>
        <v>GJ/kl</v>
      </c>
      <c r="R13" s="102">
        <f t="shared" si="2"/>
        <v>0.0184</v>
      </c>
      <c r="S13" s="95" t="str">
        <f t="shared" si="2"/>
        <v>tC/GJ</v>
      </c>
      <c r="T13" s="107">
        <f t="shared" si="3"/>
        <v>0.06746666666666666</v>
      </c>
      <c r="U13" s="93" t="s">
        <v>218</v>
      </c>
      <c r="V13" s="108">
        <f t="shared" si="4"/>
        <v>2.3815733333333333</v>
      </c>
      <c r="W13" s="93" t="s">
        <v>215</v>
      </c>
      <c r="X13" s="53" t="str">
        <f t="shared" si="5"/>
        <v>算定省令別表第1</v>
      </c>
    </row>
    <row r="14" spans="2:24" ht="18" customHeight="1">
      <c r="B14" s="532"/>
      <c r="C14" s="512" t="s">
        <v>42</v>
      </c>
      <c r="D14" s="513"/>
      <c r="E14" s="25">
        <v>34.6</v>
      </c>
      <c r="F14" s="26" t="s">
        <v>216</v>
      </c>
      <c r="G14" s="111" t="s">
        <v>199</v>
      </c>
      <c r="I14" s="256">
        <v>0.0183</v>
      </c>
      <c r="J14" s="26" t="s">
        <v>217</v>
      </c>
      <c r="K14" s="266" t="s">
        <v>199</v>
      </c>
      <c r="N14" s="53" t="str">
        <f t="shared" si="0"/>
        <v>揮発油</v>
      </c>
      <c r="O14" s="53" t="s">
        <v>213</v>
      </c>
      <c r="P14" s="94">
        <f t="shared" si="1"/>
        <v>34.6</v>
      </c>
      <c r="Q14" s="95" t="str">
        <f t="shared" si="1"/>
        <v>GJ/kl</v>
      </c>
      <c r="R14" s="102">
        <f t="shared" si="2"/>
        <v>0.0183</v>
      </c>
      <c r="S14" s="95" t="str">
        <f t="shared" si="2"/>
        <v>tC/GJ</v>
      </c>
      <c r="T14" s="107">
        <f t="shared" si="3"/>
        <v>0.0671</v>
      </c>
      <c r="U14" s="93" t="s">
        <v>218</v>
      </c>
      <c r="V14" s="108">
        <f t="shared" si="4"/>
        <v>2.32166</v>
      </c>
      <c r="W14" s="93" t="s">
        <v>215</v>
      </c>
      <c r="X14" s="53" t="str">
        <f t="shared" si="5"/>
        <v>算定省令別表第1</v>
      </c>
    </row>
    <row r="15" spans="2:24" ht="18" customHeight="1">
      <c r="B15" s="532"/>
      <c r="C15" s="512" t="s">
        <v>219</v>
      </c>
      <c r="D15" s="513"/>
      <c r="E15" s="25">
        <v>33.6</v>
      </c>
      <c r="F15" s="26" t="s">
        <v>216</v>
      </c>
      <c r="G15" s="111" t="s">
        <v>199</v>
      </c>
      <c r="I15" s="256">
        <v>0.0182</v>
      </c>
      <c r="J15" s="26" t="s">
        <v>217</v>
      </c>
      <c r="K15" s="266" t="s">
        <v>199</v>
      </c>
      <c r="N15" s="53" t="str">
        <f t="shared" si="0"/>
        <v>ナフサ</v>
      </c>
      <c r="O15" s="53" t="s">
        <v>213</v>
      </c>
      <c r="P15" s="94">
        <f t="shared" si="1"/>
        <v>33.6</v>
      </c>
      <c r="Q15" s="95" t="str">
        <f t="shared" si="1"/>
        <v>GJ/kl</v>
      </c>
      <c r="R15" s="102">
        <f t="shared" si="2"/>
        <v>0.0182</v>
      </c>
      <c r="S15" s="95" t="str">
        <f t="shared" si="2"/>
        <v>tC/GJ</v>
      </c>
      <c r="T15" s="107">
        <f t="shared" si="3"/>
        <v>0.06673333333333334</v>
      </c>
      <c r="U15" s="93" t="s">
        <v>218</v>
      </c>
      <c r="V15" s="108">
        <f t="shared" si="4"/>
        <v>2.2422400000000002</v>
      </c>
      <c r="W15" s="93" t="s">
        <v>215</v>
      </c>
      <c r="X15" s="53" t="str">
        <f t="shared" si="5"/>
        <v>算定省令別表第1</v>
      </c>
    </row>
    <row r="16" spans="2:24" ht="18" customHeight="1">
      <c r="B16" s="532"/>
      <c r="C16" s="510" t="s">
        <v>43</v>
      </c>
      <c r="D16" s="511"/>
      <c r="E16" s="25">
        <v>36.7</v>
      </c>
      <c r="F16" s="26" t="s">
        <v>220</v>
      </c>
      <c r="G16" s="111" t="s">
        <v>199</v>
      </c>
      <c r="I16" s="256">
        <v>0.0185</v>
      </c>
      <c r="J16" s="26" t="s">
        <v>221</v>
      </c>
      <c r="K16" s="266" t="s">
        <v>199</v>
      </c>
      <c r="N16" s="53" t="str">
        <f t="shared" si="0"/>
        <v>灯油</v>
      </c>
      <c r="O16" s="53" t="s">
        <v>222</v>
      </c>
      <c r="P16" s="94">
        <f t="shared" si="1"/>
        <v>36.7</v>
      </c>
      <c r="Q16" s="95" t="str">
        <f t="shared" si="1"/>
        <v>GJ/kl</v>
      </c>
      <c r="R16" s="102">
        <f t="shared" si="2"/>
        <v>0.0185</v>
      </c>
      <c r="S16" s="95" t="str">
        <f t="shared" si="2"/>
        <v>tC/GJ</v>
      </c>
      <c r="T16" s="107">
        <f t="shared" si="3"/>
        <v>0.06783333333333333</v>
      </c>
      <c r="U16" s="93" t="s">
        <v>218</v>
      </c>
      <c r="V16" s="108">
        <f t="shared" si="4"/>
        <v>2.4894833333333337</v>
      </c>
      <c r="W16" s="93" t="s">
        <v>215</v>
      </c>
      <c r="X16" s="53" t="str">
        <f t="shared" si="5"/>
        <v>算定省令別表第1</v>
      </c>
    </row>
    <row r="17" spans="2:24" ht="18" customHeight="1">
      <c r="B17" s="532"/>
      <c r="C17" s="510" t="s">
        <v>44</v>
      </c>
      <c r="D17" s="511"/>
      <c r="E17" s="25">
        <v>37.7</v>
      </c>
      <c r="F17" s="26" t="s">
        <v>223</v>
      </c>
      <c r="G17" s="111" t="s">
        <v>199</v>
      </c>
      <c r="I17" s="256">
        <v>0.0187</v>
      </c>
      <c r="J17" s="26" t="s">
        <v>224</v>
      </c>
      <c r="K17" s="266" t="s">
        <v>199</v>
      </c>
      <c r="N17" s="53" t="str">
        <f t="shared" si="0"/>
        <v>軽油</v>
      </c>
      <c r="O17" s="53" t="s">
        <v>225</v>
      </c>
      <c r="P17" s="94">
        <f t="shared" si="1"/>
        <v>37.7</v>
      </c>
      <c r="Q17" s="95" t="str">
        <f t="shared" si="1"/>
        <v>GJ/kl</v>
      </c>
      <c r="R17" s="102">
        <f t="shared" si="2"/>
        <v>0.0187</v>
      </c>
      <c r="S17" s="95" t="str">
        <f t="shared" si="2"/>
        <v>tC/GJ</v>
      </c>
      <c r="T17" s="107">
        <f t="shared" si="3"/>
        <v>0.06856666666666668</v>
      </c>
      <c r="U17" s="93" t="s">
        <v>218</v>
      </c>
      <c r="V17" s="108">
        <f t="shared" si="4"/>
        <v>2.584963333333334</v>
      </c>
      <c r="W17" s="93" t="s">
        <v>215</v>
      </c>
      <c r="X17" s="53" t="str">
        <f t="shared" si="5"/>
        <v>算定省令別表第1</v>
      </c>
    </row>
    <row r="18" spans="2:24" ht="18" customHeight="1">
      <c r="B18" s="532"/>
      <c r="C18" s="510" t="s">
        <v>45</v>
      </c>
      <c r="D18" s="511"/>
      <c r="E18" s="25">
        <v>39.1</v>
      </c>
      <c r="F18" s="26" t="s">
        <v>216</v>
      </c>
      <c r="G18" s="111" t="s">
        <v>199</v>
      </c>
      <c r="I18" s="256">
        <v>0.0189</v>
      </c>
      <c r="J18" s="26" t="s">
        <v>217</v>
      </c>
      <c r="K18" s="266" t="s">
        <v>199</v>
      </c>
      <c r="N18" s="53" t="str">
        <f t="shared" si="0"/>
        <v>A重油</v>
      </c>
      <c r="O18" s="53" t="s">
        <v>213</v>
      </c>
      <c r="P18" s="94">
        <f t="shared" si="1"/>
        <v>39.1</v>
      </c>
      <c r="Q18" s="95" t="str">
        <f t="shared" si="1"/>
        <v>GJ/kl</v>
      </c>
      <c r="R18" s="102">
        <f t="shared" si="2"/>
        <v>0.0189</v>
      </c>
      <c r="S18" s="95" t="str">
        <f t="shared" si="2"/>
        <v>tC/GJ</v>
      </c>
      <c r="T18" s="107">
        <f t="shared" si="3"/>
        <v>0.0693</v>
      </c>
      <c r="U18" s="93" t="s">
        <v>218</v>
      </c>
      <c r="V18" s="108">
        <f t="shared" si="4"/>
        <v>2.70963</v>
      </c>
      <c r="W18" s="93" t="s">
        <v>215</v>
      </c>
      <c r="X18" s="53" t="str">
        <f t="shared" si="5"/>
        <v>算定省令別表第1</v>
      </c>
    </row>
    <row r="19" spans="2:24" ht="18" customHeight="1">
      <c r="B19" s="532"/>
      <c r="C19" s="510" t="s">
        <v>46</v>
      </c>
      <c r="D19" s="511"/>
      <c r="E19" s="25">
        <v>41.9</v>
      </c>
      <c r="F19" s="26" t="s">
        <v>216</v>
      </c>
      <c r="G19" s="111" t="s">
        <v>199</v>
      </c>
      <c r="I19" s="256">
        <v>0.0195</v>
      </c>
      <c r="J19" s="26" t="s">
        <v>217</v>
      </c>
      <c r="K19" s="266" t="s">
        <v>199</v>
      </c>
      <c r="N19" s="53" t="str">
        <f t="shared" si="0"/>
        <v>B・C重油</v>
      </c>
      <c r="O19" s="53" t="s">
        <v>213</v>
      </c>
      <c r="P19" s="94">
        <f t="shared" si="1"/>
        <v>41.9</v>
      </c>
      <c r="Q19" s="95" t="str">
        <f t="shared" si="1"/>
        <v>GJ/kl</v>
      </c>
      <c r="R19" s="102">
        <f t="shared" si="2"/>
        <v>0.0195</v>
      </c>
      <c r="S19" s="95" t="str">
        <f t="shared" si="2"/>
        <v>tC/GJ</v>
      </c>
      <c r="T19" s="107">
        <f t="shared" si="3"/>
        <v>0.0715</v>
      </c>
      <c r="U19" s="93" t="s">
        <v>218</v>
      </c>
      <c r="V19" s="108">
        <f t="shared" si="4"/>
        <v>2.9958499999999995</v>
      </c>
      <c r="W19" s="93" t="s">
        <v>215</v>
      </c>
      <c r="X19" s="53" t="str">
        <f t="shared" si="5"/>
        <v>算定省令別表第1</v>
      </c>
    </row>
    <row r="20" spans="2:24" ht="18" customHeight="1">
      <c r="B20" s="532"/>
      <c r="C20" s="510" t="s">
        <v>47</v>
      </c>
      <c r="D20" s="511"/>
      <c r="E20" s="25">
        <v>40.9</v>
      </c>
      <c r="F20" s="26" t="s">
        <v>226</v>
      </c>
      <c r="G20" s="111" t="s">
        <v>199</v>
      </c>
      <c r="I20" s="256">
        <v>0.0208</v>
      </c>
      <c r="J20" s="26" t="s">
        <v>217</v>
      </c>
      <c r="K20" s="266" t="s">
        <v>199</v>
      </c>
      <c r="N20" s="53" t="str">
        <f t="shared" si="0"/>
        <v>石油アスファルト</v>
      </c>
      <c r="O20" s="53" t="s">
        <v>227</v>
      </c>
      <c r="P20" s="94">
        <f t="shared" si="1"/>
        <v>40.9</v>
      </c>
      <c r="Q20" s="95" t="str">
        <f t="shared" si="1"/>
        <v>GJ/t</v>
      </c>
      <c r="R20" s="102">
        <f t="shared" si="2"/>
        <v>0.0208</v>
      </c>
      <c r="S20" s="95" t="str">
        <f t="shared" si="2"/>
        <v>tC/GJ</v>
      </c>
      <c r="T20" s="107">
        <f t="shared" si="3"/>
        <v>0.07626666666666666</v>
      </c>
      <c r="U20" s="93" t="s">
        <v>218</v>
      </c>
      <c r="V20" s="108">
        <f t="shared" si="4"/>
        <v>3.1193066666666667</v>
      </c>
      <c r="W20" s="93" t="s">
        <v>215</v>
      </c>
      <c r="X20" s="53" t="str">
        <f t="shared" si="5"/>
        <v>算定省令別表第1</v>
      </c>
    </row>
    <row r="21" spans="2:24" ht="18" customHeight="1">
      <c r="B21" s="532"/>
      <c r="C21" s="510" t="s">
        <v>48</v>
      </c>
      <c r="D21" s="511"/>
      <c r="E21" s="25">
        <v>29.9</v>
      </c>
      <c r="F21" s="26" t="s">
        <v>226</v>
      </c>
      <c r="G21" s="111" t="s">
        <v>199</v>
      </c>
      <c r="I21" s="256">
        <v>0.0254</v>
      </c>
      <c r="J21" s="26" t="s">
        <v>217</v>
      </c>
      <c r="K21" s="266" t="s">
        <v>199</v>
      </c>
      <c r="N21" s="53" t="str">
        <f t="shared" si="0"/>
        <v>石油コークス</v>
      </c>
      <c r="O21" s="53" t="s">
        <v>228</v>
      </c>
      <c r="P21" s="94">
        <f t="shared" si="1"/>
        <v>29.9</v>
      </c>
      <c r="Q21" s="95" t="str">
        <f t="shared" si="1"/>
        <v>GJ/t</v>
      </c>
      <c r="R21" s="102">
        <f t="shared" si="2"/>
        <v>0.0254</v>
      </c>
      <c r="S21" s="95" t="str">
        <f t="shared" si="2"/>
        <v>tC/GJ</v>
      </c>
      <c r="T21" s="107">
        <f t="shared" si="3"/>
        <v>0.09313333333333333</v>
      </c>
      <c r="U21" s="93" t="s">
        <v>218</v>
      </c>
      <c r="V21" s="108">
        <f t="shared" si="4"/>
        <v>2.784686666666666</v>
      </c>
      <c r="W21" s="93" t="s">
        <v>215</v>
      </c>
      <c r="X21" s="53" t="str">
        <f t="shared" si="5"/>
        <v>算定省令別表第1</v>
      </c>
    </row>
    <row r="22" spans="1:24" ht="18" customHeight="1">
      <c r="A22" s="18" t="s">
        <v>229</v>
      </c>
      <c r="B22" s="532"/>
      <c r="C22" s="508" t="s">
        <v>49</v>
      </c>
      <c r="D22" s="27" t="s">
        <v>50</v>
      </c>
      <c r="E22" s="28">
        <v>50.8</v>
      </c>
      <c r="F22" s="29" t="s">
        <v>226</v>
      </c>
      <c r="G22" s="112" t="s">
        <v>199</v>
      </c>
      <c r="I22" s="257">
        <v>0.0161</v>
      </c>
      <c r="J22" s="29" t="s">
        <v>217</v>
      </c>
      <c r="K22" s="267" t="s">
        <v>199</v>
      </c>
      <c r="N22" s="53" t="str">
        <f aca="true" t="shared" si="6" ref="N22:N28">D22</f>
        <v>液化石油ガス（LPG）</v>
      </c>
      <c r="O22" s="53" t="s">
        <v>228</v>
      </c>
      <c r="P22" s="94">
        <f t="shared" si="1"/>
        <v>50.8</v>
      </c>
      <c r="Q22" s="95" t="str">
        <f t="shared" si="1"/>
        <v>GJ/t</v>
      </c>
      <c r="R22" s="102">
        <f t="shared" si="2"/>
        <v>0.0161</v>
      </c>
      <c r="S22" s="95" t="str">
        <f t="shared" si="2"/>
        <v>tC/GJ</v>
      </c>
      <c r="T22" s="107">
        <f t="shared" si="3"/>
        <v>0.059033333333333333</v>
      </c>
      <c r="U22" s="93" t="s">
        <v>218</v>
      </c>
      <c r="V22" s="108">
        <f t="shared" si="4"/>
        <v>2.998893333333333</v>
      </c>
      <c r="W22" s="93" t="s">
        <v>215</v>
      </c>
      <c r="X22" s="53" t="str">
        <f t="shared" si="5"/>
        <v>算定省令別表第1</v>
      </c>
    </row>
    <row r="23" spans="2:24" ht="18" customHeight="1">
      <c r="B23" s="532"/>
      <c r="C23" s="509"/>
      <c r="D23" s="30" t="s">
        <v>51</v>
      </c>
      <c r="E23" s="31">
        <v>44.9</v>
      </c>
      <c r="F23" s="32" t="s">
        <v>73</v>
      </c>
      <c r="G23" s="113" t="s">
        <v>199</v>
      </c>
      <c r="I23" s="258">
        <v>0.0142</v>
      </c>
      <c r="J23" s="32" t="s">
        <v>217</v>
      </c>
      <c r="K23" s="268" t="s">
        <v>199</v>
      </c>
      <c r="N23" s="53" t="str">
        <f t="shared" si="6"/>
        <v>石油系炭化水素ガス</v>
      </c>
      <c r="O23" s="53" t="s">
        <v>230</v>
      </c>
      <c r="P23" s="94">
        <f t="shared" si="1"/>
        <v>44.9</v>
      </c>
      <c r="Q23" s="95" t="str">
        <f t="shared" si="1"/>
        <v>GJ/千m3</v>
      </c>
      <c r="R23" s="102">
        <f t="shared" si="2"/>
        <v>0.0142</v>
      </c>
      <c r="S23" s="95" t="str">
        <f t="shared" si="2"/>
        <v>tC/GJ</v>
      </c>
      <c r="T23" s="107">
        <f t="shared" si="3"/>
        <v>0.05206666666666667</v>
      </c>
      <c r="U23" s="93" t="s">
        <v>231</v>
      </c>
      <c r="V23" s="108">
        <f t="shared" si="4"/>
        <v>2.3377933333333334</v>
      </c>
      <c r="W23" s="93" t="s">
        <v>173</v>
      </c>
      <c r="X23" s="53" t="str">
        <f t="shared" si="5"/>
        <v>算定省令別表第1</v>
      </c>
    </row>
    <row r="24" spans="2:24" ht="18" customHeight="1">
      <c r="B24" s="532"/>
      <c r="C24" s="538" t="s">
        <v>52</v>
      </c>
      <c r="D24" s="27" t="s">
        <v>53</v>
      </c>
      <c r="E24" s="28">
        <v>54.6</v>
      </c>
      <c r="F24" s="29" t="s">
        <v>232</v>
      </c>
      <c r="G24" s="112" t="s">
        <v>199</v>
      </c>
      <c r="I24" s="257">
        <v>0.0135</v>
      </c>
      <c r="J24" s="29" t="s">
        <v>217</v>
      </c>
      <c r="K24" s="267" t="s">
        <v>199</v>
      </c>
      <c r="N24" s="53" t="str">
        <f t="shared" si="6"/>
        <v>液化天然ガス（LＮG）</v>
      </c>
      <c r="O24" s="53" t="s">
        <v>228</v>
      </c>
      <c r="P24" s="94">
        <f t="shared" si="1"/>
        <v>54.6</v>
      </c>
      <c r="Q24" s="95" t="str">
        <f t="shared" si="1"/>
        <v>GJ/t</v>
      </c>
      <c r="R24" s="102">
        <f t="shared" si="2"/>
        <v>0.0135</v>
      </c>
      <c r="S24" s="95" t="str">
        <f t="shared" si="2"/>
        <v>tC/GJ</v>
      </c>
      <c r="T24" s="107">
        <f t="shared" si="3"/>
        <v>0.049499999999999995</v>
      </c>
      <c r="U24" s="93" t="s">
        <v>218</v>
      </c>
      <c r="V24" s="108">
        <f t="shared" si="4"/>
        <v>2.7027</v>
      </c>
      <c r="W24" s="93" t="s">
        <v>233</v>
      </c>
      <c r="X24" s="53" t="str">
        <f t="shared" si="5"/>
        <v>算定省令別表第1</v>
      </c>
    </row>
    <row r="25" spans="2:24" ht="18" customHeight="1">
      <c r="B25" s="532"/>
      <c r="C25" s="509"/>
      <c r="D25" s="30" t="s">
        <v>54</v>
      </c>
      <c r="E25" s="31">
        <v>43.5</v>
      </c>
      <c r="F25" s="32" t="s">
        <v>73</v>
      </c>
      <c r="G25" s="113" t="s">
        <v>199</v>
      </c>
      <c r="I25" s="258">
        <v>0.0139</v>
      </c>
      <c r="J25" s="32" t="s">
        <v>217</v>
      </c>
      <c r="K25" s="268" t="s">
        <v>199</v>
      </c>
      <c r="N25" s="53" t="str">
        <f t="shared" si="6"/>
        <v>その他可燃性天然ガス</v>
      </c>
      <c r="O25" s="53" t="s">
        <v>230</v>
      </c>
      <c r="P25" s="94">
        <f t="shared" si="1"/>
        <v>43.5</v>
      </c>
      <c r="Q25" s="95" t="str">
        <f t="shared" si="1"/>
        <v>GJ/千m3</v>
      </c>
      <c r="R25" s="102">
        <f t="shared" si="2"/>
        <v>0.0139</v>
      </c>
      <c r="S25" s="95" t="str">
        <f t="shared" si="2"/>
        <v>tC/GJ</v>
      </c>
      <c r="T25" s="107">
        <f t="shared" si="3"/>
        <v>0.05096666666666666</v>
      </c>
      <c r="U25" s="93" t="s">
        <v>218</v>
      </c>
      <c r="V25" s="108">
        <f t="shared" si="4"/>
        <v>2.21705</v>
      </c>
      <c r="W25" s="93" t="s">
        <v>234</v>
      </c>
      <c r="X25" s="53" t="str">
        <f t="shared" si="5"/>
        <v>算定省令別表第1</v>
      </c>
    </row>
    <row r="26" spans="2:24" ht="18" customHeight="1">
      <c r="B26" s="532"/>
      <c r="C26" s="546" t="s">
        <v>55</v>
      </c>
      <c r="D26" s="27" t="s">
        <v>56</v>
      </c>
      <c r="E26" s="28">
        <v>29</v>
      </c>
      <c r="F26" s="29" t="s">
        <v>226</v>
      </c>
      <c r="G26" s="112" t="s">
        <v>199</v>
      </c>
      <c r="I26" s="257">
        <v>0.0245</v>
      </c>
      <c r="J26" s="29" t="s">
        <v>217</v>
      </c>
      <c r="K26" s="267" t="s">
        <v>199</v>
      </c>
      <c r="N26" s="53" t="str">
        <f t="shared" si="6"/>
        <v>原料炭</v>
      </c>
      <c r="O26" s="53" t="s">
        <v>228</v>
      </c>
      <c r="P26" s="94">
        <f t="shared" si="1"/>
        <v>29</v>
      </c>
      <c r="Q26" s="95" t="str">
        <f t="shared" si="1"/>
        <v>GJ/t</v>
      </c>
      <c r="R26" s="102">
        <f t="shared" si="2"/>
        <v>0.0245</v>
      </c>
      <c r="S26" s="95" t="str">
        <f t="shared" si="2"/>
        <v>tC/GJ</v>
      </c>
      <c r="T26" s="107">
        <f t="shared" si="3"/>
        <v>0.08983333333333333</v>
      </c>
      <c r="U26" s="93" t="s">
        <v>218</v>
      </c>
      <c r="V26" s="108">
        <f t="shared" si="4"/>
        <v>2.605166666666667</v>
      </c>
      <c r="W26" s="93" t="s">
        <v>233</v>
      </c>
      <c r="X26" s="53" t="str">
        <f t="shared" si="5"/>
        <v>算定省令別表第1</v>
      </c>
    </row>
    <row r="27" spans="2:24" ht="18" customHeight="1">
      <c r="B27" s="532"/>
      <c r="C27" s="544"/>
      <c r="D27" s="33" t="s">
        <v>57</v>
      </c>
      <c r="E27" s="34">
        <v>25.7</v>
      </c>
      <c r="F27" s="35" t="s">
        <v>226</v>
      </c>
      <c r="G27" s="114" t="s">
        <v>199</v>
      </c>
      <c r="I27" s="259">
        <v>0.0247</v>
      </c>
      <c r="J27" s="35" t="s">
        <v>217</v>
      </c>
      <c r="K27" s="269" t="s">
        <v>199</v>
      </c>
      <c r="N27" s="53" t="str">
        <f t="shared" si="6"/>
        <v>一般炭</v>
      </c>
      <c r="O27" s="53" t="s">
        <v>228</v>
      </c>
      <c r="P27" s="94">
        <f t="shared" si="1"/>
        <v>25.7</v>
      </c>
      <c r="Q27" s="95" t="str">
        <f t="shared" si="1"/>
        <v>GJ/t</v>
      </c>
      <c r="R27" s="102">
        <f t="shared" si="2"/>
        <v>0.0247</v>
      </c>
      <c r="S27" s="95" t="str">
        <f t="shared" si="2"/>
        <v>tC/GJ</v>
      </c>
      <c r="T27" s="107">
        <f t="shared" si="3"/>
        <v>0.09056666666666667</v>
      </c>
      <c r="U27" s="93" t="s">
        <v>218</v>
      </c>
      <c r="V27" s="108">
        <f t="shared" si="4"/>
        <v>2.3275633333333334</v>
      </c>
      <c r="W27" s="93" t="s">
        <v>233</v>
      </c>
      <c r="X27" s="53" t="str">
        <f t="shared" si="5"/>
        <v>算定省令別表第1</v>
      </c>
    </row>
    <row r="28" spans="2:24" ht="18" customHeight="1">
      <c r="B28" s="532"/>
      <c r="C28" s="545"/>
      <c r="D28" s="30" t="s">
        <v>58</v>
      </c>
      <c r="E28" s="31">
        <v>26.9</v>
      </c>
      <c r="F28" s="32" t="s">
        <v>226</v>
      </c>
      <c r="G28" s="113" t="s">
        <v>199</v>
      </c>
      <c r="I28" s="258">
        <v>0.0255</v>
      </c>
      <c r="J28" s="32" t="s">
        <v>217</v>
      </c>
      <c r="K28" s="268" t="s">
        <v>199</v>
      </c>
      <c r="N28" s="53" t="str">
        <f t="shared" si="6"/>
        <v>無煙炭</v>
      </c>
      <c r="O28" s="53" t="s">
        <v>228</v>
      </c>
      <c r="P28" s="94">
        <f t="shared" si="1"/>
        <v>26.9</v>
      </c>
      <c r="Q28" s="95" t="str">
        <f t="shared" si="1"/>
        <v>GJ/t</v>
      </c>
      <c r="R28" s="102">
        <f t="shared" si="2"/>
        <v>0.0255</v>
      </c>
      <c r="S28" s="95" t="str">
        <f t="shared" si="2"/>
        <v>tC/GJ</v>
      </c>
      <c r="T28" s="107">
        <f t="shared" si="3"/>
        <v>0.09349999999999999</v>
      </c>
      <c r="U28" s="93" t="s">
        <v>218</v>
      </c>
      <c r="V28" s="108">
        <f t="shared" si="4"/>
        <v>2.5151499999999998</v>
      </c>
      <c r="W28" s="93" t="s">
        <v>233</v>
      </c>
      <c r="X28" s="53" t="str">
        <f t="shared" si="5"/>
        <v>算定省令別表第1</v>
      </c>
    </row>
    <row r="29" spans="2:24" ht="18" customHeight="1">
      <c r="B29" s="532"/>
      <c r="C29" s="510" t="s">
        <v>59</v>
      </c>
      <c r="D29" s="511"/>
      <c r="E29" s="25">
        <v>29.4</v>
      </c>
      <c r="F29" s="26" t="s">
        <v>226</v>
      </c>
      <c r="G29" s="111" t="s">
        <v>199</v>
      </c>
      <c r="I29" s="256">
        <v>0.0294</v>
      </c>
      <c r="J29" s="26" t="s">
        <v>217</v>
      </c>
      <c r="K29" s="266" t="s">
        <v>199</v>
      </c>
      <c r="N29" s="54" t="str">
        <f>C29</f>
        <v>石炭コークス</v>
      </c>
      <c r="O29" s="53" t="s">
        <v>228</v>
      </c>
      <c r="P29" s="96">
        <f t="shared" si="1"/>
        <v>29.4</v>
      </c>
      <c r="Q29" s="97" t="str">
        <f t="shared" si="1"/>
        <v>GJ/t</v>
      </c>
      <c r="R29" s="103">
        <f t="shared" si="2"/>
        <v>0.0294</v>
      </c>
      <c r="S29" s="97" t="str">
        <f t="shared" si="2"/>
        <v>tC/GJ</v>
      </c>
      <c r="T29" s="107">
        <f t="shared" si="3"/>
        <v>0.10779999999999999</v>
      </c>
      <c r="U29" s="93" t="s">
        <v>218</v>
      </c>
      <c r="V29" s="108">
        <f t="shared" si="4"/>
        <v>3.1693199999999995</v>
      </c>
      <c r="W29" s="93" t="s">
        <v>233</v>
      </c>
      <c r="X29" s="53" t="str">
        <f t="shared" si="5"/>
        <v>算定省令別表第1</v>
      </c>
    </row>
    <row r="30" spans="2:24" ht="18" customHeight="1">
      <c r="B30" s="532"/>
      <c r="C30" s="510" t="s">
        <v>235</v>
      </c>
      <c r="D30" s="511"/>
      <c r="E30" s="25">
        <v>37.3</v>
      </c>
      <c r="F30" s="26" t="s">
        <v>226</v>
      </c>
      <c r="G30" s="111" t="s">
        <v>199</v>
      </c>
      <c r="I30" s="256">
        <v>0.0209</v>
      </c>
      <c r="J30" s="26" t="s">
        <v>217</v>
      </c>
      <c r="K30" s="266" t="s">
        <v>199</v>
      </c>
      <c r="N30" s="54" t="str">
        <f>C30</f>
        <v>コールタール</v>
      </c>
      <c r="O30" s="53" t="s">
        <v>228</v>
      </c>
      <c r="P30" s="96">
        <f t="shared" si="1"/>
        <v>37.3</v>
      </c>
      <c r="Q30" s="97" t="str">
        <f t="shared" si="1"/>
        <v>GJ/t</v>
      </c>
      <c r="R30" s="103">
        <f t="shared" si="2"/>
        <v>0.0209</v>
      </c>
      <c r="S30" s="97" t="str">
        <f t="shared" si="2"/>
        <v>tC/GJ</v>
      </c>
      <c r="T30" s="107">
        <f t="shared" si="3"/>
        <v>0.07663333333333333</v>
      </c>
      <c r="U30" s="93" t="s">
        <v>218</v>
      </c>
      <c r="V30" s="108">
        <f t="shared" si="4"/>
        <v>2.8584233333333326</v>
      </c>
      <c r="W30" s="93" t="s">
        <v>233</v>
      </c>
      <c r="X30" s="53" t="str">
        <f t="shared" si="5"/>
        <v>算定省令別表第1</v>
      </c>
    </row>
    <row r="31" spans="2:24" ht="18" customHeight="1">
      <c r="B31" s="532"/>
      <c r="C31" s="510" t="s">
        <v>60</v>
      </c>
      <c r="D31" s="511"/>
      <c r="E31" s="25">
        <v>21.1</v>
      </c>
      <c r="F31" s="26" t="s">
        <v>73</v>
      </c>
      <c r="G31" s="111" t="s">
        <v>199</v>
      </c>
      <c r="I31" s="256">
        <v>0.011</v>
      </c>
      <c r="J31" s="26" t="s">
        <v>217</v>
      </c>
      <c r="K31" s="266" t="s">
        <v>199</v>
      </c>
      <c r="N31" s="54" t="str">
        <f>C31</f>
        <v>コークス炉ガス</v>
      </c>
      <c r="O31" s="53" t="s">
        <v>230</v>
      </c>
      <c r="P31" s="96">
        <f t="shared" si="1"/>
        <v>21.1</v>
      </c>
      <c r="Q31" s="97" t="str">
        <f t="shared" si="1"/>
        <v>GJ/千m3</v>
      </c>
      <c r="R31" s="103">
        <f t="shared" si="2"/>
        <v>0.011</v>
      </c>
      <c r="S31" s="97" t="str">
        <f t="shared" si="2"/>
        <v>tC/GJ</v>
      </c>
      <c r="T31" s="107">
        <f t="shared" si="3"/>
        <v>0.04033333333333333</v>
      </c>
      <c r="U31" s="93" t="s">
        <v>218</v>
      </c>
      <c r="V31" s="108">
        <f t="shared" si="4"/>
        <v>0.8510333333333334</v>
      </c>
      <c r="W31" s="93" t="s">
        <v>234</v>
      </c>
      <c r="X31" s="53" t="str">
        <f t="shared" si="5"/>
        <v>算定省令別表第1</v>
      </c>
    </row>
    <row r="32" spans="2:24" ht="18" customHeight="1">
      <c r="B32" s="532"/>
      <c r="C32" s="510" t="s">
        <v>61</v>
      </c>
      <c r="D32" s="511"/>
      <c r="E32" s="36">
        <v>3.41</v>
      </c>
      <c r="F32" s="26" t="s">
        <v>73</v>
      </c>
      <c r="G32" s="111" t="s">
        <v>199</v>
      </c>
      <c r="I32" s="256">
        <v>0.0263</v>
      </c>
      <c r="J32" s="26" t="s">
        <v>217</v>
      </c>
      <c r="K32" s="266" t="s">
        <v>199</v>
      </c>
      <c r="N32" s="54" t="str">
        <f>C32</f>
        <v>高炉ガス</v>
      </c>
      <c r="O32" s="53" t="s">
        <v>230</v>
      </c>
      <c r="P32" s="98">
        <f t="shared" si="1"/>
        <v>3.41</v>
      </c>
      <c r="Q32" s="97" t="str">
        <f t="shared" si="1"/>
        <v>GJ/千m3</v>
      </c>
      <c r="R32" s="103">
        <f t="shared" si="2"/>
        <v>0.0263</v>
      </c>
      <c r="S32" s="97" t="str">
        <f t="shared" si="2"/>
        <v>tC/GJ</v>
      </c>
      <c r="T32" s="107">
        <f t="shared" si="3"/>
        <v>0.09643333333333333</v>
      </c>
      <c r="U32" s="93" t="s">
        <v>218</v>
      </c>
      <c r="V32" s="108">
        <f t="shared" si="4"/>
        <v>0.32883766666666664</v>
      </c>
      <c r="W32" s="93" t="s">
        <v>234</v>
      </c>
      <c r="X32" s="53" t="str">
        <f t="shared" si="5"/>
        <v>算定省令別表第1</v>
      </c>
    </row>
    <row r="33" spans="2:24" ht="18" customHeight="1">
      <c r="B33" s="532"/>
      <c r="C33" s="539" t="s">
        <v>62</v>
      </c>
      <c r="D33" s="540"/>
      <c r="E33" s="36">
        <v>8.41</v>
      </c>
      <c r="F33" s="26" t="s">
        <v>73</v>
      </c>
      <c r="G33" s="111" t="s">
        <v>199</v>
      </c>
      <c r="I33" s="256">
        <v>0.0384</v>
      </c>
      <c r="J33" s="26" t="s">
        <v>217</v>
      </c>
      <c r="K33" s="266" t="s">
        <v>199</v>
      </c>
      <c r="N33" s="54" t="str">
        <f>C33</f>
        <v>転炉ガス</v>
      </c>
      <c r="O33" s="53" t="s">
        <v>230</v>
      </c>
      <c r="P33" s="98">
        <f t="shared" si="1"/>
        <v>8.41</v>
      </c>
      <c r="Q33" s="97" t="str">
        <f t="shared" si="1"/>
        <v>GJ/千m3</v>
      </c>
      <c r="R33" s="103">
        <f t="shared" si="2"/>
        <v>0.0384</v>
      </c>
      <c r="S33" s="97" t="str">
        <f t="shared" si="2"/>
        <v>tC/GJ</v>
      </c>
      <c r="T33" s="107">
        <f t="shared" si="3"/>
        <v>0.14079999999999998</v>
      </c>
      <c r="U33" s="93" t="s">
        <v>218</v>
      </c>
      <c r="V33" s="108">
        <f t="shared" si="4"/>
        <v>1.1841279999999998</v>
      </c>
      <c r="W33" s="93" t="s">
        <v>234</v>
      </c>
      <c r="X33" s="53" t="str">
        <f t="shared" si="5"/>
        <v>算定省令別表第1</v>
      </c>
    </row>
    <row r="34" spans="1:24" ht="18" customHeight="1">
      <c r="A34" s="18" t="s">
        <v>229</v>
      </c>
      <c r="B34" s="532"/>
      <c r="C34" s="543" t="s">
        <v>63</v>
      </c>
      <c r="D34" s="27" t="s">
        <v>64</v>
      </c>
      <c r="E34" s="28">
        <v>45</v>
      </c>
      <c r="F34" s="37" t="s">
        <v>73</v>
      </c>
      <c r="G34" s="38" t="s">
        <v>205</v>
      </c>
      <c r="I34" s="257">
        <v>0.0136</v>
      </c>
      <c r="J34" s="29" t="s">
        <v>217</v>
      </c>
      <c r="K34" s="270" t="s">
        <v>199</v>
      </c>
      <c r="N34" s="55" t="str">
        <f>D34</f>
        <v>都市ガス</v>
      </c>
      <c r="O34" s="53" t="s">
        <v>230</v>
      </c>
      <c r="P34" s="99">
        <f t="shared" si="1"/>
        <v>45</v>
      </c>
      <c r="Q34" s="100" t="str">
        <f t="shared" si="1"/>
        <v>GJ/千m3</v>
      </c>
      <c r="R34" s="104">
        <f t="shared" si="2"/>
        <v>0.0136</v>
      </c>
      <c r="S34" s="100" t="str">
        <f t="shared" si="2"/>
        <v>tC/GJ</v>
      </c>
      <c r="T34" s="107">
        <f t="shared" si="3"/>
        <v>0.04986666666666666</v>
      </c>
      <c r="U34" s="93" t="s">
        <v>218</v>
      </c>
      <c r="V34" s="108">
        <f t="shared" si="4"/>
        <v>2.244</v>
      </c>
      <c r="W34" s="93" t="s">
        <v>234</v>
      </c>
      <c r="X34" s="53" t="str">
        <f t="shared" si="5"/>
        <v>算定省令別表第1</v>
      </c>
    </row>
    <row r="35" spans="2:24" ht="18" customHeight="1">
      <c r="B35" s="532"/>
      <c r="C35" s="544"/>
      <c r="D35" s="39"/>
      <c r="E35" s="40"/>
      <c r="F35" s="41"/>
      <c r="G35" s="114"/>
      <c r="I35" s="260"/>
      <c r="J35" s="35"/>
      <c r="K35" s="269"/>
      <c r="N35" s="54" t="str">
        <f>C38</f>
        <v>産業用蒸気</v>
      </c>
      <c r="O35" s="53" t="s">
        <v>236</v>
      </c>
      <c r="P35" s="98">
        <f aca="true" t="shared" si="7" ref="P35:Q38">E38</f>
        <v>1.02</v>
      </c>
      <c r="Q35" s="97" t="str">
        <f t="shared" si="7"/>
        <v>GJ/GJ</v>
      </c>
      <c r="R35" s="105">
        <f aca="true" t="shared" si="8" ref="R35:S38">I38</f>
        <v>0.06</v>
      </c>
      <c r="S35" s="97" t="str">
        <f t="shared" si="8"/>
        <v>tCO2/GJ</v>
      </c>
      <c r="T35" s="107">
        <f>R35</f>
        <v>0.06</v>
      </c>
      <c r="U35" s="93" t="s">
        <v>218</v>
      </c>
      <c r="V35" s="109">
        <f>T35</f>
        <v>0.06</v>
      </c>
      <c r="W35" s="93" t="s">
        <v>237</v>
      </c>
      <c r="X35" s="53" t="str">
        <f>K38</f>
        <v>算定省令第2条第6項</v>
      </c>
    </row>
    <row r="36" spans="2:24" ht="18" customHeight="1">
      <c r="B36" s="532"/>
      <c r="C36" s="544"/>
      <c r="D36" s="39"/>
      <c r="E36" s="40"/>
      <c r="F36" s="41"/>
      <c r="G36" s="114"/>
      <c r="I36" s="260"/>
      <c r="J36" s="35"/>
      <c r="K36" s="269"/>
      <c r="N36" s="54" t="str">
        <f>C39</f>
        <v>産業用以外の蒸気</v>
      </c>
      <c r="O36" s="53" t="s">
        <v>236</v>
      </c>
      <c r="P36" s="98">
        <f t="shared" si="7"/>
        <v>1.36</v>
      </c>
      <c r="Q36" s="97" t="str">
        <f t="shared" si="7"/>
        <v>GJ/GJ</v>
      </c>
      <c r="R36" s="105">
        <f t="shared" si="8"/>
        <v>0.057</v>
      </c>
      <c r="S36" s="97" t="str">
        <f t="shared" si="8"/>
        <v>tCO2/GJ</v>
      </c>
      <c r="T36" s="107">
        <f>R36</f>
        <v>0.057</v>
      </c>
      <c r="U36" s="93" t="s">
        <v>218</v>
      </c>
      <c r="V36" s="109">
        <f>T36</f>
        <v>0.057</v>
      </c>
      <c r="W36" s="93" t="s">
        <v>237</v>
      </c>
      <c r="X36" s="53" t="str">
        <f>K39</f>
        <v>算定省令第2条第6項</v>
      </c>
    </row>
    <row r="37" spans="2:24" ht="18" customHeight="1">
      <c r="B37" s="532"/>
      <c r="C37" s="545"/>
      <c r="D37" s="42"/>
      <c r="E37" s="43"/>
      <c r="F37" s="44"/>
      <c r="G37" s="113"/>
      <c r="I37" s="261"/>
      <c r="J37" s="32"/>
      <c r="K37" s="268"/>
      <c r="N37" s="54" t="str">
        <f>C40</f>
        <v>温水</v>
      </c>
      <c r="O37" s="53" t="s">
        <v>236</v>
      </c>
      <c r="P37" s="98">
        <f t="shared" si="7"/>
        <v>1.36</v>
      </c>
      <c r="Q37" s="97" t="str">
        <f t="shared" si="7"/>
        <v>GJ/GJ</v>
      </c>
      <c r="R37" s="105">
        <f t="shared" si="8"/>
        <v>0.057</v>
      </c>
      <c r="S37" s="97" t="str">
        <f t="shared" si="8"/>
        <v>tCO2/GJ</v>
      </c>
      <c r="T37" s="107">
        <f>R37</f>
        <v>0.057</v>
      </c>
      <c r="U37" s="93" t="s">
        <v>218</v>
      </c>
      <c r="V37" s="109">
        <f>T37</f>
        <v>0.057</v>
      </c>
      <c r="W37" s="93" t="s">
        <v>237</v>
      </c>
      <c r="X37" s="53" t="str">
        <f>K40</f>
        <v>算定省令第2条第6項</v>
      </c>
    </row>
    <row r="38" spans="2:24" ht="18" customHeight="1">
      <c r="B38" s="532"/>
      <c r="C38" s="548" t="s">
        <v>65</v>
      </c>
      <c r="D38" s="549"/>
      <c r="E38" s="36">
        <v>1.02</v>
      </c>
      <c r="F38" s="45" t="s">
        <v>238</v>
      </c>
      <c r="G38" s="111" t="s">
        <v>239</v>
      </c>
      <c r="I38" s="262">
        <v>0.06</v>
      </c>
      <c r="J38" s="45" t="s">
        <v>240</v>
      </c>
      <c r="K38" s="266" t="s">
        <v>200</v>
      </c>
      <c r="N38" s="54" t="str">
        <f>C41</f>
        <v>冷水</v>
      </c>
      <c r="O38" s="53" t="s">
        <v>236</v>
      </c>
      <c r="P38" s="98">
        <f t="shared" si="7"/>
        <v>1.36</v>
      </c>
      <c r="Q38" s="97" t="str">
        <f t="shared" si="7"/>
        <v>GJ/GJ</v>
      </c>
      <c r="R38" s="105">
        <f t="shared" si="8"/>
        <v>0.057</v>
      </c>
      <c r="S38" s="97" t="str">
        <f t="shared" si="8"/>
        <v>tCO2/GJ</v>
      </c>
      <c r="T38" s="107">
        <f>R38</f>
        <v>0.057</v>
      </c>
      <c r="U38" s="93" t="s">
        <v>218</v>
      </c>
      <c r="V38" s="109">
        <f>T38</f>
        <v>0.057</v>
      </c>
      <c r="W38" s="93" t="s">
        <v>237</v>
      </c>
      <c r="X38" s="53" t="str">
        <f>K41</f>
        <v>算定省令第2条第6項</v>
      </c>
    </row>
    <row r="39" spans="2:24" ht="18" customHeight="1">
      <c r="B39" s="532"/>
      <c r="C39" s="510" t="s">
        <v>66</v>
      </c>
      <c r="D39" s="511"/>
      <c r="E39" s="36">
        <v>1.36</v>
      </c>
      <c r="F39" s="45" t="s">
        <v>238</v>
      </c>
      <c r="G39" s="111" t="s">
        <v>239</v>
      </c>
      <c r="I39" s="262">
        <v>0.057</v>
      </c>
      <c r="J39" s="45" t="s">
        <v>240</v>
      </c>
      <c r="K39" s="266" t="s">
        <v>200</v>
      </c>
      <c r="N39" s="53" t="str">
        <f>C43</f>
        <v>電気</v>
      </c>
      <c r="O39" s="53" t="s">
        <v>241</v>
      </c>
      <c r="P39" s="101">
        <f>E43</f>
        <v>9.76</v>
      </c>
      <c r="Q39" s="95" t="str">
        <f>F43</f>
        <v>GJ/千kWh</v>
      </c>
      <c r="R39" s="106">
        <f>I43</f>
        <v>0.556</v>
      </c>
      <c r="S39" s="95" t="str">
        <f>J43</f>
        <v>kgCO2/kWh</v>
      </c>
      <c r="T39" s="107">
        <f>R39/P39</f>
        <v>0.056967213114754105</v>
      </c>
      <c r="U39" s="93" t="s">
        <v>218</v>
      </c>
      <c r="V39" s="229">
        <f>I43</f>
        <v>0.556</v>
      </c>
      <c r="W39" s="93" t="s">
        <v>242</v>
      </c>
      <c r="X39" s="53" t="str">
        <f>K43</f>
        <v>電気事業者の平成26年度実排出係数（電気事業連合会）</v>
      </c>
    </row>
    <row r="40" spans="2:13" ht="18" customHeight="1">
      <c r="B40" s="532"/>
      <c r="C40" s="510" t="s">
        <v>67</v>
      </c>
      <c r="D40" s="511"/>
      <c r="E40" s="36">
        <v>1.36</v>
      </c>
      <c r="F40" s="45" t="s">
        <v>238</v>
      </c>
      <c r="G40" s="111" t="s">
        <v>239</v>
      </c>
      <c r="I40" s="262">
        <v>0.057</v>
      </c>
      <c r="J40" s="45" t="s">
        <v>240</v>
      </c>
      <c r="K40" s="266" t="s">
        <v>200</v>
      </c>
      <c r="M40" s="20"/>
    </row>
    <row r="41" spans="2:11" ht="18" customHeight="1" thickBot="1">
      <c r="B41" s="533"/>
      <c r="C41" s="541" t="s">
        <v>68</v>
      </c>
      <c r="D41" s="542"/>
      <c r="E41" s="46">
        <v>1.36</v>
      </c>
      <c r="F41" s="47" t="s">
        <v>238</v>
      </c>
      <c r="G41" s="115" t="s">
        <v>239</v>
      </c>
      <c r="I41" s="263">
        <v>0.057</v>
      </c>
      <c r="J41" s="47" t="s">
        <v>240</v>
      </c>
      <c r="K41" s="271" t="s">
        <v>200</v>
      </c>
    </row>
    <row r="42" spans="2:11" ht="18" customHeight="1" thickBot="1">
      <c r="B42" s="48"/>
      <c r="C42" s="49"/>
      <c r="D42" s="49"/>
      <c r="E42" s="50"/>
      <c r="F42" s="20"/>
      <c r="G42" s="116"/>
      <c r="I42" s="50"/>
      <c r="J42" s="20"/>
      <c r="K42" s="51"/>
    </row>
    <row r="43" spans="2:11" ht="29.25" thickBot="1">
      <c r="B43" s="121" t="s">
        <v>69</v>
      </c>
      <c r="C43" s="550" t="s">
        <v>69</v>
      </c>
      <c r="D43" s="551"/>
      <c r="E43" s="122">
        <v>9.76</v>
      </c>
      <c r="F43" s="123" t="s">
        <v>70</v>
      </c>
      <c r="G43" s="124" t="s">
        <v>206</v>
      </c>
      <c r="I43" s="264">
        <v>0.556</v>
      </c>
      <c r="J43" s="123" t="s">
        <v>243</v>
      </c>
      <c r="K43" s="273" t="s">
        <v>244</v>
      </c>
    </row>
    <row r="44" spans="2:4" ht="18" customHeight="1">
      <c r="B44" s="48"/>
      <c r="C44" s="547"/>
      <c r="D44" s="547"/>
    </row>
    <row r="45" spans="2:4" ht="18" customHeight="1">
      <c r="B45" s="48"/>
      <c r="C45" s="20" t="s">
        <v>202</v>
      </c>
      <c r="D45" s="49"/>
    </row>
    <row r="46" spans="2:4" ht="18" customHeight="1">
      <c r="B46" s="48"/>
      <c r="C46" s="49"/>
      <c r="D46" s="49"/>
    </row>
    <row r="47" spans="2:4" ht="18" customHeight="1">
      <c r="B47" s="48"/>
      <c r="C47" s="49"/>
      <c r="D47" s="49"/>
    </row>
    <row r="48" ht="18" customHeight="1">
      <c r="B48" s="20" t="s">
        <v>120</v>
      </c>
    </row>
    <row r="49" ht="18" customHeight="1" thickBot="1">
      <c r="B49" s="20" t="s">
        <v>203</v>
      </c>
    </row>
    <row r="50" spans="2:11" ht="18" customHeight="1">
      <c r="B50" s="514" t="s">
        <v>36</v>
      </c>
      <c r="C50" s="515"/>
      <c r="D50" s="516"/>
      <c r="E50" s="523" t="s">
        <v>37</v>
      </c>
      <c r="F50" s="524"/>
      <c r="G50" s="525"/>
      <c r="H50" s="241"/>
      <c r="I50" s="528" t="s">
        <v>71</v>
      </c>
      <c r="J50" s="529"/>
      <c r="K50" s="530"/>
    </row>
    <row r="51" spans="2:11" ht="18" customHeight="1">
      <c r="B51" s="517"/>
      <c r="C51" s="518"/>
      <c r="D51" s="519"/>
      <c r="E51" s="526" t="s">
        <v>38</v>
      </c>
      <c r="F51" s="504" t="s">
        <v>210</v>
      </c>
      <c r="G51" s="506" t="s">
        <v>39</v>
      </c>
      <c r="H51" s="242"/>
      <c r="I51" s="536" t="s">
        <v>38</v>
      </c>
      <c r="J51" s="504" t="s">
        <v>210</v>
      </c>
      <c r="K51" s="506" t="s">
        <v>39</v>
      </c>
    </row>
    <row r="52" spans="2:11" ht="18" customHeight="1" thickBot="1">
      <c r="B52" s="520"/>
      <c r="C52" s="521"/>
      <c r="D52" s="522"/>
      <c r="E52" s="527"/>
      <c r="F52" s="505"/>
      <c r="G52" s="507"/>
      <c r="H52" s="242"/>
      <c r="I52" s="537"/>
      <c r="J52" s="505"/>
      <c r="K52" s="507"/>
    </row>
    <row r="53" spans="2:11" ht="18" customHeight="1" thickTop="1">
      <c r="B53" s="552" t="s">
        <v>69</v>
      </c>
      <c r="C53" s="555" t="s">
        <v>136</v>
      </c>
      <c r="D53" s="142" t="s">
        <v>137</v>
      </c>
      <c r="E53" s="243">
        <v>9.97</v>
      </c>
      <c r="F53" s="244" t="s">
        <v>70</v>
      </c>
      <c r="G53" s="245" t="s">
        <v>245</v>
      </c>
      <c r="H53" s="242"/>
      <c r="I53" s="253">
        <v>0.531</v>
      </c>
      <c r="J53" s="125" t="s">
        <v>243</v>
      </c>
      <c r="K53" s="127" t="s">
        <v>246</v>
      </c>
    </row>
    <row r="54" spans="2:11" ht="36.75" customHeight="1">
      <c r="B54" s="553"/>
      <c r="C54" s="509"/>
      <c r="D54" s="143" t="s">
        <v>138</v>
      </c>
      <c r="E54" s="146">
        <v>9.28</v>
      </c>
      <c r="F54" s="44" t="s">
        <v>70</v>
      </c>
      <c r="G54" s="246" t="s">
        <v>245</v>
      </c>
      <c r="H54" s="242"/>
      <c r="I54" s="254">
        <v>0.556</v>
      </c>
      <c r="J54" s="45" t="s">
        <v>201</v>
      </c>
      <c r="K54" s="134" t="s">
        <v>244</v>
      </c>
    </row>
    <row r="55" spans="2:11" ht="18" customHeight="1" thickBot="1">
      <c r="B55" s="554"/>
      <c r="C55" s="144" t="s">
        <v>139</v>
      </c>
      <c r="D55" s="145" t="s">
        <v>140</v>
      </c>
      <c r="E55" s="46">
        <v>9.76</v>
      </c>
      <c r="F55" s="47" t="s">
        <v>70</v>
      </c>
      <c r="G55" s="126" t="s">
        <v>247</v>
      </c>
      <c r="H55" s="247"/>
      <c r="I55" s="133"/>
      <c r="J55" s="47"/>
      <c r="K55" s="128"/>
    </row>
    <row r="56" ht="18" customHeight="1"/>
    <row r="57" ht="23.25" customHeight="1"/>
    <row r="58" ht="23.25" customHeight="1"/>
    <row r="59" ht="23.25" customHeight="1">
      <c r="D59" s="52"/>
    </row>
    <row r="60" ht="12" customHeight="1"/>
    <row r="61" ht="12" customHeight="1"/>
    <row r="62" ht="12" customHeight="1">
      <c r="D62" s="52"/>
    </row>
    <row r="63" ht="12" customHeight="1"/>
    <row r="64" ht="12" customHeight="1"/>
    <row r="65" ht="12" customHeight="1"/>
    <row r="66" ht="5.25" customHeight="1"/>
  </sheetData>
  <sheetProtection/>
  <mergeCells count="46">
    <mergeCell ref="B53:B55"/>
    <mergeCell ref="C53:C54"/>
    <mergeCell ref="E50:G50"/>
    <mergeCell ref="I50:K50"/>
    <mergeCell ref="E51:E52"/>
    <mergeCell ref="F51:F52"/>
    <mergeCell ref="G51:G52"/>
    <mergeCell ref="I51:I52"/>
    <mergeCell ref="J51:J52"/>
    <mergeCell ref="K51:K52"/>
    <mergeCell ref="C29:D29"/>
    <mergeCell ref="C44:D44"/>
    <mergeCell ref="C38:D38"/>
    <mergeCell ref="C39:D39"/>
    <mergeCell ref="C31:D31"/>
    <mergeCell ref="C43:D43"/>
    <mergeCell ref="I10:I11"/>
    <mergeCell ref="B50:D52"/>
    <mergeCell ref="C24:C25"/>
    <mergeCell ref="C30:D30"/>
    <mergeCell ref="C33:D33"/>
    <mergeCell ref="C41:D41"/>
    <mergeCell ref="C40:D40"/>
    <mergeCell ref="C34:C37"/>
    <mergeCell ref="C32:D32"/>
    <mergeCell ref="C26:C28"/>
    <mergeCell ref="C21:D21"/>
    <mergeCell ref="K10:K11"/>
    <mergeCell ref="F10:F11"/>
    <mergeCell ref="C15:D15"/>
    <mergeCell ref="B9:D11"/>
    <mergeCell ref="E9:G9"/>
    <mergeCell ref="E10:E11"/>
    <mergeCell ref="I9:K9"/>
    <mergeCell ref="B12:B41"/>
    <mergeCell ref="C12:D12"/>
    <mergeCell ref="J10:J11"/>
    <mergeCell ref="G10:G11"/>
    <mergeCell ref="C22:C23"/>
    <mergeCell ref="C16:D16"/>
    <mergeCell ref="C17:D17"/>
    <mergeCell ref="C13:D13"/>
    <mergeCell ref="C14:D14"/>
    <mergeCell ref="C18:D18"/>
    <mergeCell ref="C20:D20"/>
    <mergeCell ref="C19:D19"/>
  </mergeCells>
  <printOptions/>
  <pageMargins left="0.7874015748031497" right="0.3937007874015748" top="0.3937007874015748" bottom="0.1968503937007874" header="0.5118110236220472" footer="0.5118110236220472"/>
  <pageSetup blackAndWhite="1"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dimension ref="A1:S35"/>
  <sheetViews>
    <sheetView zoomScalePageLayoutView="0" workbookViewId="0" topLeftCell="A1">
      <selection activeCell="S1" sqref="P1:S16384"/>
    </sheetView>
  </sheetViews>
  <sheetFormatPr defaultColWidth="9.00390625" defaultRowHeight="13.5"/>
  <cols>
    <col min="1" max="6" width="13.625" style="0" customWidth="1"/>
    <col min="8" max="15" width="0" style="0" hidden="1" customWidth="1"/>
    <col min="16" max="19" width="9.00390625" style="0" hidden="1" customWidth="1"/>
  </cols>
  <sheetData>
    <row r="1" spans="1:6" ht="17.25">
      <c r="A1" s="274" t="s">
        <v>92</v>
      </c>
      <c r="B1" s="274"/>
      <c r="C1" s="274"/>
      <c r="D1" s="274"/>
      <c r="E1" s="274"/>
      <c r="F1" s="274"/>
    </row>
    <row r="2" spans="1:6" ht="13.5">
      <c r="A2" s="275" t="s">
        <v>114</v>
      </c>
      <c r="B2" s="275"/>
      <c r="C2" s="275"/>
      <c r="D2" s="275"/>
      <c r="E2" s="275"/>
      <c r="F2" s="275"/>
    </row>
    <row r="3" spans="9:14" ht="18" customHeight="1">
      <c r="I3" s="8"/>
      <c r="J3" s="8"/>
      <c r="K3" s="8"/>
      <c r="L3" s="8"/>
      <c r="M3" s="8"/>
      <c r="N3" s="8"/>
    </row>
    <row r="4" spans="1:19" ht="13.5" customHeight="1">
      <c r="A4" s="557" t="str">
        <f>IF('C入力②'!E121&gt;0,'C出力'!P5&amp;CHAR(10),"")&amp;P16&amp;CHAR(10)&amp;P22&amp;CHAR(10)&amp;CHAR(10)&amp;"考え方：　"&amp;'C入力①'!I7&amp;CHAR(10)&amp;"・評価する製品等の範囲・・・"&amp;'C入力①'!I16&amp;CHAR(10)&amp;"・時間軸・・・評価する年に"&amp;'C入力①'!P7&amp;"した製品の使用期間("&amp;'C入力②'!E10&amp;'C入力②'!F10&amp;")全体の貢献を積算する。"&amp;CHAR(10)&amp;"・使用先の範囲・・・"&amp;'C入力①'!I24&amp;CHAR(10)&amp;"・ベースライン・・・"&amp;'C入力①'!I30&amp;CHAR(10)&amp;"・評価する活動範囲・・・"&amp;'C入力①'!I46&amp;CHAR(10)&amp;IF('C入力①'!D61="","","・部品・素材の評価方法の検討・・・寄与率は"&amp;'C入力①'!D61&amp;"％と設定する。"&amp;'C入力①'!D62&amp;CHAR(10))</f>
        <v>目標：　　当事業所で生産しているプリント基板を用いたLED電球により計画期間の5年間に累計4340t-CO2の二酸化炭素排出削減に貢献することを目標とする。
2015年度実績・・・2015年度の当事業所で生産しているプリント基板を用いたLED電球による二酸化炭素の削減貢献量は、25777t-CO2と算定される。
考え方：　当事業所で生産したプリント基板は、最終製品であるLED電球の生産に不可欠な部品・素材であるため、そのCO2削減効果を算定する。
・評価する製品等の範囲・・・当事業所で生産した、LED電球向けのプリント基板のうち、出荷量が多い種類を対象として評価する。
・時間軸・・・評価する年に生産した製品の使用期間(40000時間)全体の貢献を積算する。
・使用先の範囲・・・製品は、海外にも出荷しているため/使用先が不明なため、海外での使用も含めて評価対象とする。算定条件は、日本の条件を適用して算定する。(具体的な使用先：韓国)
・ベースライン・・・当事業所のプリント基板が使用されたLED電球は、代替の従前の製品との比較の考え方から、代替の従前の製品(白熱電球)と比べて、使用時の電力使用量が削減されることによる、CO2削減効果を評価する。
・評価する活動範囲・・・評価対象製品のライフサイクル全体のCO2排出量のうち、一部の段階の排出量が大部分を占めると見込まれるため、原材料調達・生産・流通・使用段階のみを対象とする。手引き実践編４より、既存LCA評価においてLED照明のライフサイクルCO2排出量の8割以上は使用段階と示されている。
・部品・素材の評価方法の検討・・・寄与率は2％と設定する。製品の付加価値額比より寄与率を設定した。
</v>
      </c>
      <c r="B4" s="558"/>
      <c r="C4" s="558"/>
      <c r="D4" s="558"/>
      <c r="E4" s="558"/>
      <c r="F4" s="559"/>
      <c r="I4" s="8"/>
      <c r="J4" s="8"/>
      <c r="K4" s="8"/>
      <c r="L4" s="8"/>
      <c r="M4" s="8"/>
      <c r="N4" s="8"/>
      <c r="P4" s="137" t="s">
        <v>132</v>
      </c>
      <c r="Q4" s="137"/>
      <c r="R4" s="137"/>
      <c r="S4" s="137"/>
    </row>
    <row r="5" spans="1:19" ht="13.5">
      <c r="A5" s="560"/>
      <c r="B5" s="561"/>
      <c r="C5" s="561"/>
      <c r="D5" s="561"/>
      <c r="E5" s="561"/>
      <c r="F5" s="562"/>
      <c r="I5" s="8"/>
      <c r="J5" s="8"/>
      <c r="K5" s="8"/>
      <c r="L5" s="8"/>
      <c r="M5" s="8"/>
      <c r="N5" s="8"/>
      <c r="P5" s="566" t="str">
        <f>"目標：　　当事業所で"&amp;'C入力①'!P7&amp;"している"&amp;'C入力①'!D12&amp;"を用いた"&amp;'C入力①'!D13&amp;"により計画期間の"&amp;P14&amp;"年間に累計"&amp;'C入力②'!E121&amp;"t-CO2の二酸化炭素排出削減に貢献することを目標とする。"</f>
        <v>目標：　　当事業所で生産しているプリント基板を用いたLED電球により計画期間の5年間に累計4340t-CO2の二酸化炭素排出削減に貢献することを目標とする。</v>
      </c>
      <c r="Q5" s="566"/>
      <c r="R5" s="566"/>
      <c r="S5" s="566"/>
    </row>
    <row r="6" spans="1:19" ht="13.5">
      <c r="A6" s="560"/>
      <c r="B6" s="561"/>
      <c r="C6" s="561"/>
      <c r="D6" s="561"/>
      <c r="E6" s="561"/>
      <c r="F6" s="562"/>
      <c r="I6" s="8"/>
      <c r="J6" s="8"/>
      <c r="K6" s="8"/>
      <c r="L6" s="8"/>
      <c r="M6" s="8"/>
      <c r="N6" s="8"/>
      <c r="P6" s="566"/>
      <c r="Q6" s="566"/>
      <c r="R6" s="566"/>
      <c r="S6" s="566"/>
    </row>
    <row r="7" spans="1:19" ht="13.5">
      <c r="A7" s="560"/>
      <c r="B7" s="561"/>
      <c r="C7" s="561"/>
      <c r="D7" s="561"/>
      <c r="E7" s="561"/>
      <c r="F7" s="562"/>
      <c r="I7" s="8"/>
      <c r="J7" s="8"/>
      <c r="K7" s="8"/>
      <c r="L7" s="8"/>
      <c r="M7" s="8"/>
      <c r="N7" s="8"/>
      <c r="P7" s="566"/>
      <c r="Q7" s="566"/>
      <c r="R7" s="566"/>
      <c r="S7" s="566"/>
    </row>
    <row r="8" spans="1:19" ht="13.5">
      <c r="A8" s="560"/>
      <c r="B8" s="561"/>
      <c r="C8" s="561"/>
      <c r="D8" s="561"/>
      <c r="E8" s="561"/>
      <c r="F8" s="562"/>
      <c r="I8" s="8"/>
      <c r="J8" s="8"/>
      <c r="K8" s="8"/>
      <c r="L8" s="8"/>
      <c r="M8" s="8"/>
      <c r="N8" s="8"/>
      <c r="P8" s="566"/>
      <c r="Q8" s="566"/>
      <c r="R8" s="566"/>
      <c r="S8" s="566"/>
    </row>
    <row r="9" spans="1:19" ht="13.5">
      <c r="A9" s="560"/>
      <c r="B9" s="561"/>
      <c r="C9" s="561"/>
      <c r="D9" s="561"/>
      <c r="E9" s="561"/>
      <c r="F9" s="562"/>
      <c r="I9" s="8"/>
      <c r="J9" s="8"/>
      <c r="K9" s="8"/>
      <c r="L9" s="8"/>
      <c r="M9" s="8"/>
      <c r="N9" s="8"/>
      <c r="P9" s="566"/>
      <c r="Q9" s="566"/>
      <c r="R9" s="566"/>
      <c r="S9" s="566"/>
    </row>
    <row r="10" spans="1:19" ht="13.5">
      <c r="A10" s="560"/>
      <c r="B10" s="561"/>
      <c r="C10" s="561"/>
      <c r="D10" s="561"/>
      <c r="E10" s="561"/>
      <c r="F10" s="562"/>
      <c r="I10" s="8"/>
      <c r="J10" s="8"/>
      <c r="K10" s="8"/>
      <c r="L10" s="8"/>
      <c r="M10" s="8"/>
      <c r="N10" s="8"/>
      <c r="P10" s="566"/>
      <c r="Q10" s="566"/>
      <c r="R10" s="566"/>
      <c r="S10" s="566"/>
    </row>
    <row r="11" spans="1:19" ht="13.5">
      <c r="A11" s="560"/>
      <c r="B11" s="561"/>
      <c r="C11" s="561"/>
      <c r="D11" s="561"/>
      <c r="E11" s="561"/>
      <c r="F11" s="562"/>
      <c r="I11" s="8"/>
      <c r="J11" s="8"/>
      <c r="K11" s="8"/>
      <c r="L11" s="8"/>
      <c r="M11" s="8"/>
      <c r="N11" s="8"/>
      <c r="P11" s="566"/>
      <c r="Q11" s="566"/>
      <c r="R11" s="566"/>
      <c r="S11" s="566"/>
    </row>
    <row r="12" spans="1:19" ht="13.5">
      <c r="A12" s="560"/>
      <c r="B12" s="561"/>
      <c r="C12" s="561"/>
      <c r="D12" s="561"/>
      <c r="E12" s="561"/>
      <c r="F12" s="562"/>
      <c r="I12" s="8"/>
      <c r="J12" s="8"/>
      <c r="K12" s="8"/>
      <c r="L12" s="8"/>
      <c r="M12" s="8"/>
      <c r="N12" s="8"/>
      <c r="P12" s="566"/>
      <c r="Q12" s="566"/>
      <c r="R12" s="566"/>
      <c r="S12" s="566"/>
    </row>
    <row r="13" spans="1:19" ht="13.5">
      <c r="A13" s="560"/>
      <c r="B13" s="561"/>
      <c r="C13" s="561"/>
      <c r="D13" s="561"/>
      <c r="E13" s="561"/>
      <c r="F13" s="562"/>
      <c r="I13" s="8"/>
      <c r="J13" s="8"/>
      <c r="K13" s="8"/>
      <c r="L13" s="8"/>
      <c r="M13" s="8"/>
      <c r="N13" s="8"/>
      <c r="P13" s="137"/>
      <c r="Q13" s="137"/>
      <c r="R13" s="137"/>
      <c r="S13" s="137"/>
    </row>
    <row r="14" spans="1:19" ht="13.5">
      <c r="A14" s="560"/>
      <c r="B14" s="561"/>
      <c r="C14" s="561"/>
      <c r="D14" s="561"/>
      <c r="E14" s="561"/>
      <c r="F14" s="562"/>
      <c r="I14" s="8"/>
      <c r="J14" s="8"/>
      <c r="K14" s="8"/>
      <c r="L14" s="8"/>
      <c r="M14" s="8"/>
      <c r="N14" s="8"/>
      <c r="P14" s="137">
        <f>COUNT('C入力②'!E116:F120)</f>
        <v>5</v>
      </c>
      <c r="Q14" s="137"/>
      <c r="R14" s="137"/>
      <c r="S14" s="137"/>
    </row>
    <row r="15" spans="1:19" ht="13.5">
      <c r="A15" s="560"/>
      <c r="B15" s="561"/>
      <c r="C15" s="561"/>
      <c r="D15" s="561"/>
      <c r="E15" s="561"/>
      <c r="F15" s="562"/>
      <c r="I15" s="8"/>
      <c r="J15" s="8"/>
      <c r="K15" s="8"/>
      <c r="L15" s="8"/>
      <c r="M15" s="8"/>
      <c r="N15" s="8"/>
      <c r="P15" s="137"/>
      <c r="Q15" s="137"/>
      <c r="R15" s="137"/>
      <c r="S15" s="137"/>
    </row>
    <row r="16" spans="1:19" ht="13.5">
      <c r="A16" s="560"/>
      <c r="B16" s="561"/>
      <c r="C16" s="561"/>
      <c r="D16" s="561"/>
      <c r="E16" s="561"/>
      <c r="F16" s="562"/>
      <c r="I16" s="8"/>
      <c r="J16" s="8"/>
      <c r="K16" s="8"/>
      <c r="L16" s="8"/>
      <c r="M16" s="8"/>
      <c r="N16" s="8"/>
      <c r="P16" s="567">
        <f>IF(AND('C入力②'!E121=0,'C入力②'!B124&lt;&gt;""),"目標：　　"&amp;'C入力②'!B124,IF('C入力②'!B124="","",'C入力②'!B124))</f>
      </c>
      <c r="Q16" s="567"/>
      <c r="R16" s="567"/>
      <c r="S16" s="567"/>
    </row>
    <row r="17" spans="1:19" ht="13.5">
      <c r="A17" s="560"/>
      <c r="B17" s="561"/>
      <c r="C17" s="561"/>
      <c r="D17" s="561"/>
      <c r="E17" s="561"/>
      <c r="F17" s="562"/>
      <c r="I17" s="8"/>
      <c r="J17" s="8"/>
      <c r="K17" s="8"/>
      <c r="L17" s="8"/>
      <c r="M17" s="8"/>
      <c r="N17" s="8"/>
      <c r="P17" s="567"/>
      <c r="Q17" s="567"/>
      <c r="R17" s="567"/>
      <c r="S17" s="567"/>
    </row>
    <row r="18" spans="1:19" ht="13.5">
      <c r="A18" s="560"/>
      <c r="B18" s="561"/>
      <c r="C18" s="561"/>
      <c r="D18" s="561"/>
      <c r="E18" s="561"/>
      <c r="F18" s="562"/>
      <c r="I18" s="8"/>
      <c r="J18" s="8"/>
      <c r="K18" s="8"/>
      <c r="L18" s="8"/>
      <c r="M18" s="8"/>
      <c r="N18" s="8"/>
      <c r="P18" s="567"/>
      <c r="Q18" s="567"/>
      <c r="R18" s="567"/>
      <c r="S18" s="567"/>
    </row>
    <row r="19" spans="1:19" ht="13.5">
      <c r="A19" s="560"/>
      <c r="B19" s="561"/>
      <c r="C19" s="561"/>
      <c r="D19" s="561"/>
      <c r="E19" s="561"/>
      <c r="F19" s="562"/>
      <c r="I19" s="8"/>
      <c r="J19" s="8"/>
      <c r="K19" s="8"/>
      <c r="L19" s="8"/>
      <c r="M19" s="8"/>
      <c r="N19" s="8"/>
      <c r="P19" s="567"/>
      <c r="Q19" s="567"/>
      <c r="R19" s="567"/>
      <c r="S19" s="567"/>
    </row>
    <row r="20" spans="1:19" ht="13.5">
      <c r="A20" s="560"/>
      <c r="B20" s="561"/>
      <c r="C20" s="561"/>
      <c r="D20" s="561"/>
      <c r="E20" s="561"/>
      <c r="F20" s="562"/>
      <c r="I20" s="8"/>
      <c r="J20" s="8"/>
      <c r="K20" s="8"/>
      <c r="L20" s="8"/>
      <c r="M20" s="8"/>
      <c r="N20" s="8"/>
      <c r="P20" s="567"/>
      <c r="Q20" s="567"/>
      <c r="R20" s="567"/>
      <c r="S20" s="567"/>
    </row>
    <row r="21" spans="1:19" ht="13.5">
      <c r="A21" s="560"/>
      <c r="B21" s="561"/>
      <c r="C21" s="561"/>
      <c r="D21" s="561"/>
      <c r="E21" s="561"/>
      <c r="F21" s="562"/>
      <c r="I21" s="8"/>
      <c r="J21" s="8"/>
      <c r="K21" s="8"/>
      <c r="L21" s="8"/>
      <c r="M21" s="8"/>
      <c r="N21" s="8"/>
      <c r="P21" s="567"/>
      <c r="Q21" s="567"/>
      <c r="R21" s="567"/>
      <c r="S21" s="567"/>
    </row>
    <row r="22" spans="1:19" ht="13.5">
      <c r="A22" s="560"/>
      <c r="B22" s="561"/>
      <c r="C22" s="561"/>
      <c r="D22" s="561"/>
      <c r="E22" s="561"/>
      <c r="F22" s="562"/>
      <c r="I22" s="8"/>
      <c r="J22" s="8"/>
      <c r="K22" s="8"/>
      <c r="L22" s="8"/>
      <c r="M22" s="8"/>
      <c r="N22" s="8"/>
      <c r="P22" s="566" t="str">
        <f>'C入力①'!D21&amp;"年度実績・・・"&amp;'C入力①'!D21&amp;"年度の当事業所で"&amp;'C入力①'!P7&amp;"している"&amp;'C入力①'!D12&amp;"を用いた"&amp;'C入力①'!D13&amp;"による二酸化炭素の削減貢献量は、"&amp;ROUND('C入力②'!E107,0)&amp;"t-CO2と算定される。"</f>
        <v>2015年度実績・・・2015年度の当事業所で生産しているプリント基板を用いたLED電球による二酸化炭素の削減貢献量は、25777t-CO2と算定される。</v>
      </c>
      <c r="Q22" s="566"/>
      <c r="R22" s="566"/>
      <c r="S22" s="566"/>
    </row>
    <row r="23" spans="1:19" ht="13.5">
      <c r="A23" s="560"/>
      <c r="B23" s="561"/>
      <c r="C23" s="561"/>
      <c r="D23" s="561"/>
      <c r="E23" s="561"/>
      <c r="F23" s="562"/>
      <c r="I23" s="8"/>
      <c r="J23" s="8"/>
      <c r="K23" s="8"/>
      <c r="L23" s="8"/>
      <c r="M23" s="8"/>
      <c r="N23" s="8"/>
      <c r="P23" s="566"/>
      <c r="Q23" s="566"/>
      <c r="R23" s="566"/>
      <c r="S23" s="566"/>
    </row>
    <row r="24" spans="1:19" ht="13.5">
      <c r="A24" s="560"/>
      <c r="B24" s="561"/>
      <c r="C24" s="561"/>
      <c r="D24" s="561"/>
      <c r="E24" s="561"/>
      <c r="F24" s="562"/>
      <c r="I24" s="8"/>
      <c r="J24" s="8"/>
      <c r="K24" s="8"/>
      <c r="L24" s="8"/>
      <c r="M24" s="8"/>
      <c r="N24" s="8"/>
      <c r="P24" s="566"/>
      <c r="Q24" s="566"/>
      <c r="R24" s="566"/>
      <c r="S24" s="566"/>
    </row>
    <row r="25" spans="1:19" ht="13.5">
      <c r="A25" s="560"/>
      <c r="B25" s="561"/>
      <c r="C25" s="561"/>
      <c r="D25" s="561"/>
      <c r="E25" s="561"/>
      <c r="F25" s="562"/>
      <c r="I25" s="8"/>
      <c r="J25" s="8"/>
      <c r="K25" s="8"/>
      <c r="L25" s="8"/>
      <c r="M25" s="8"/>
      <c r="N25" s="8"/>
      <c r="P25" s="566"/>
      <c r="Q25" s="566"/>
      <c r="R25" s="566"/>
      <c r="S25" s="566"/>
    </row>
    <row r="26" spans="1:19" ht="13.5">
      <c r="A26" s="560"/>
      <c r="B26" s="561"/>
      <c r="C26" s="561"/>
      <c r="D26" s="561"/>
      <c r="E26" s="561"/>
      <c r="F26" s="562"/>
      <c r="I26" s="8"/>
      <c r="J26" s="8"/>
      <c r="K26" s="8"/>
      <c r="L26" s="8"/>
      <c r="M26" s="8"/>
      <c r="N26" s="8"/>
      <c r="P26" s="566"/>
      <c r="Q26" s="566"/>
      <c r="R26" s="566"/>
      <c r="S26" s="566"/>
    </row>
    <row r="27" spans="1:19" ht="13.5">
      <c r="A27" s="560"/>
      <c r="B27" s="561"/>
      <c r="C27" s="561"/>
      <c r="D27" s="561"/>
      <c r="E27" s="561"/>
      <c r="F27" s="562"/>
      <c r="I27" s="8"/>
      <c r="J27" s="8"/>
      <c r="K27" s="8"/>
      <c r="L27" s="8"/>
      <c r="M27" s="8"/>
      <c r="N27" s="8"/>
      <c r="P27" s="566"/>
      <c r="Q27" s="566"/>
      <c r="R27" s="566"/>
      <c r="S27" s="566"/>
    </row>
    <row r="28" spans="1:19" ht="13.5">
      <c r="A28" s="560"/>
      <c r="B28" s="561"/>
      <c r="C28" s="561"/>
      <c r="D28" s="561"/>
      <c r="E28" s="561"/>
      <c r="F28" s="562"/>
      <c r="I28" s="8"/>
      <c r="J28" s="8"/>
      <c r="K28" s="8"/>
      <c r="L28" s="8"/>
      <c r="M28" s="8"/>
      <c r="N28" s="8"/>
      <c r="P28" s="137"/>
      <c r="Q28" s="137"/>
      <c r="R28" s="137"/>
      <c r="S28" s="137"/>
    </row>
    <row r="29" spans="1:19" ht="13.5">
      <c r="A29" s="560"/>
      <c r="B29" s="561"/>
      <c r="C29" s="561"/>
      <c r="D29" s="561"/>
      <c r="E29" s="561"/>
      <c r="F29" s="562"/>
      <c r="I29" s="8"/>
      <c r="J29" s="8"/>
      <c r="K29" s="8"/>
      <c r="L29" s="8"/>
      <c r="M29" s="8"/>
      <c r="N29" s="8"/>
      <c r="P29" s="137"/>
      <c r="Q29" s="137"/>
      <c r="R29" s="137"/>
      <c r="S29" s="137"/>
    </row>
    <row r="30" spans="1:19" ht="13.5">
      <c r="A30" s="563"/>
      <c r="B30" s="564"/>
      <c r="C30" s="564"/>
      <c r="D30" s="564"/>
      <c r="E30" s="564"/>
      <c r="F30" s="565"/>
      <c r="I30" s="8"/>
      <c r="J30" s="8"/>
      <c r="K30" s="8"/>
      <c r="L30" s="8"/>
      <c r="M30" s="8"/>
      <c r="N30" s="8"/>
      <c r="P30" s="137"/>
      <c r="Q30" s="137"/>
      <c r="R30" s="137"/>
      <c r="S30" s="137"/>
    </row>
    <row r="31" spans="9:14" ht="13.5">
      <c r="I31" s="8"/>
      <c r="J31" s="8"/>
      <c r="K31" s="8"/>
      <c r="L31" s="8"/>
      <c r="M31" s="8"/>
      <c r="N31" s="8"/>
    </row>
    <row r="32" spans="1:14" ht="26.25" customHeight="1">
      <c r="A32" s="556" t="s">
        <v>181</v>
      </c>
      <c r="B32" s="556"/>
      <c r="C32" s="556"/>
      <c r="D32" s="556"/>
      <c r="E32" s="556"/>
      <c r="F32" s="556"/>
      <c r="I32" s="8"/>
      <c r="J32" s="8"/>
      <c r="K32" s="8"/>
      <c r="L32" s="8"/>
      <c r="M32" s="8"/>
      <c r="N32" s="8"/>
    </row>
    <row r="33" spans="1:14" ht="27" customHeight="1">
      <c r="A33" s="556" t="s">
        <v>182</v>
      </c>
      <c r="B33" s="556"/>
      <c r="C33" s="556"/>
      <c r="D33" s="556"/>
      <c r="E33" s="556"/>
      <c r="F33" s="556"/>
      <c r="I33" s="8"/>
      <c r="J33" s="8"/>
      <c r="K33" s="8"/>
      <c r="L33" s="8"/>
      <c r="M33" s="8"/>
      <c r="N33" s="8"/>
    </row>
    <row r="34" spans="1:6" ht="26.25" customHeight="1">
      <c r="A34" s="556" t="s">
        <v>198</v>
      </c>
      <c r="B34" s="556"/>
      <c r="C34" s="556"/>
      <c r="D34" s="556"/>
      <c r="E34" s="556"/>
      <c r="F34" s="556"/>
    </row>
    <row r="35" spans="1:6" ht="13.5">
      <c r="A35" s="556" t="s">
        <v>183</v>
      </c>
      <c r="B35" s="556"/>
      <c r="C35" s="556"/>
      <c r="D35" s="556"/>
      <c r="E35" s="556"/>
      <c r="F35" s="556"/>
    </row>
  </sheetData>
  <sheetProtection/>
  <mergeCells count="10">
    <mergeCell ref="P5:S12"/>
    <mergeCell ref="P16:S21"/>
    <mergeCell ref="P22:S27"/>
    <mergeCell ref="A32:F32"/>
    <mergeCell ref="A1:F1"/>
    <mergeCell ref="A2:F2"/>
    <mergeCell ref="A33:F33"/>
    <mergeCell ref="A34:F34"/>
    <mergeCell ref="A35:F35"/>
    <mergeCell ref="A4:F30"/>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2013-07-02T13:57:39Z</cp:lastPrinted>
  <dcterms:created xsi:type="dcterms:W3CDTF">2013-07-01T02:48:11Z</dcterms:created>
  <dcterms:modified xsi:type="dcterms:W3CDTF">2016-05-27T05:55:20Z</dcterms:modified>
  <cp:category/>
  <cp:version/>
  <cp:contentType/>
  <cp:contentStatus/>
</cp:coreProperties>
</file>