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5480" windowHeight="11595" activeTab="2"/>
  </bookViews>
  <sheets>
    <sheet name="A入力①" sheetId="1" r:id="rId1"/>
    <sheet name="A入力②" sheetId="2" r:id="rId2"/>
    <sheet name="排出係数" sheetId="3" r:id="rId3"/>
    <sheet name="A出力" sheetId="4" r:id="rId4"/>
  </sheets>
  <externalReferences>
    <externalReference r:id="rId7"/>
  </externalReferences>
  <definedNames>
    <definedName name="_xlfn.BAHTTEXT" hidden="1">#NAME?</definedName>
    <definedName name="_xlfn.IFERROR" hidden="1">#NAME?</definedName>
    <definedName name="ＡＡ" localSheetId="2">#REF!</definedName>
    <definedName name="ＡＡ">#REF!</definedName>
    <definedName name="ＢＢ" localSheetId="2">#REF!</definedName>
    <definedName name="ＢＢ">#REF!</definedName>
    <definedName name="ＣＣ" localSheetId="2">#REF!</definedName>
    <definedName name="ＣＣ">#REF!</definedName>
    <definedName name="ＤＤ" localSheetId="2">#REF!</definedName>
    <definedName name="ＤＤ">#REF!</definedName>
    <definedName name="ＥＥ" localSheetId="2">#REF!</definedName>
    <definedName name="ＥＥ">#REF!</definedName>
    <definedName name="ＦＦ" localSheetId="2">#REF!</definedName>
    <definedName name="ＦＦ">#REF!</definedName>
    <definedName name="ＧＧ" localSheetId="2">#REF!</definedName>
    <definedName name="ＧＧ">#REF!</definedName>
    <definedName name="ＨＨ" localSheetId="2">#REF!</definedName>
    <definedName name="ＨＨ">#REF!</definedName>
    <definedName name="ＪＪ" localSheetId="2">#REF!</definedName>
    <definedName name="ＪＪ">#REF!</definedName>
    <definedName name="ＫＫ" localSheetId="2">#REF!</definedName>
    <definedName name="ＫＫ">#REF!</definedName>
    <definedName name="ＬＬ" localSheetId="2">#REF!</definedName>
    <definedName name="ＬＬ">#REF!</definedName>
    <definedName name="ＭＭ" localSheetId="2">#REF!</definedName>
    <definedName name="ＭＭ">#REF!</definedName>
    <definedName name="ＮＮ" localSheetId="2">#REF!</definedName>
    <definedName name="ＮＮ">#REF!</definedName>
    <definedName name="ＯＯ" localSheetId="2">#REF!</definedName>
    <definedName name="ＯＯ">#REF!</definedName>
    <definedName name="ＰＰ" localSheetId="2">#REF!</definedName>
    <definedName name="ＰＰ">#REF!</definedName>
    <definedName name="_xlnm.Print_Area" localSheetId="3">'A出力'!$A$1:$F$30</definedName>
    <definedName name="_xlnm.Print_Area" localSheetId="0">'A入力①'!$A$1:$H$55</definedName>
    <definedName name="_xlnm.Print_Area" localSheetId="1">'A入力②'!$A$1:$N$122</definedName>
    <definedName name="_xlnm.Print_Area" localSheetId="2">'排出係数'!$A$1:$L$56</definedName>
    <definedName name="ＱＱ" localSheetId="2">#REF!</definedName>
    <definedName name="ＱＱ">#REF!</definedName>
    <definedName name="ＲＲ" localSheetId="2">#REF!</definedName>
    <definedName name="ＲＲ">#REF!</definedName>
    <definedName name="ＳＳ" localSheetId="2">#REF!</definedName>
    <definedName name="ＳＳ">#REF!</definedName>
    <definedName name="ＴＴ" localSheetId="2">#REF!</definedName>
    <definedName name="ＴＴ">#REF!</definedName>
    <definedName name="エネルギーの種類" localSheetId="3">'[1]排出係数'!$N$12:$N$40</definedName>
    <definedName name="エネルギーの種類">'排出係数'!$N$12:$N$39</definedName>
  </definedNames>
  <calcPr fullCalcOnLoad="1"/>
</workbook>
</file>

<file path=xl/sharedStrings.xml><?xml version="1.0" encoding="utf-8"?>
<sst xmlns="http://schemas.openxmlformats.org/spreadsheetml/2006/main" count="450" uniqueCount="255">
  <si>
    <t>Step1　評価対象の特定</t>
  </si>
  <si>
    <t>Step2　評価する製品等の範囲の設定</t>
  </si>
  <si>
    <t>一部の製品を対象</t>
  </si>
  <si>
    <t>Step3　時間軸の設定</t>
  </si>
  <si>
    <t>Step4　使用先の範囲の設定</t>
  </si>
  <si>
    <t>日本の条件を適用して算定する</t>
  </si>
  <si>
    <t>Step5　ベースラインの設定</t>
  </si>
  <si>
    <t>過去の製品</t>
  </si>
  <si>
    <t>Step6　評価する活動範囲の設定</t>
  </si>
  <si>
    <t>Step8　算定に必要なデータの収集</t>
  </si>
  <si>
    <t>g</t>
  </si>
  <si>
    <t>A重油</t>
  </si>
  <si>
    <t>電気</t>
  </si>
  <si>
    <t>軽油</t>
  </si>
  <si>
    <t>燃料・熱・電気
使用量</t>
  </si>
  <si>
    <t>⑥</t>
  </si>
  <si>
    <t>⑦</t>
  </si>
  <si>
    <t>kgCO2/kWh</t>
  </si>
  <si>
    <t>入力シート①</t>
  </si>
  <si>
    <t>※非表示にしてください。</t>
  </si>
  <si>
    <t>A (最終製品メーカー等向け)</t>
  </si>
  <si>
    <t>記載例</t>
  </si>
  <si>
    <t>※最左欄の数字は、手引き 実践編１「算定作業シート」の書き込み欄の数字に一致します。</t>
  </si>
  <si>
    <t>※入力シート①を入力すると、文章として表示されます。</t>
  </si>
  <si>
    <t>事業活動の種類</t>
  </si>
  <si>
    <t>　　 生産</t>
  </si>
  <si>
    <t>　　 研究開発</t>
  </si>
  <si>
    <t>　　 流通</t>
  </si>
  <si>
    <t>　　 その他</t>
  </si>
  <si>
    <t>効果発現製品の種類</t>
  </si>
  <si>
    <t>自動車</t>
  </si>
  <si>
    <t>CO2削減の要因</t>
  </si>
  <si>
    <t>燃費向上</t>
  </si>
  <si>
    <t>によって</t>
  </si>
  <si>
    <t>使用</t>
  </si>
  <si>
    <t>段階でCO2削減効果がある</t>
  </si>
  <si>
    <t>評価する製品等の範囲</t>
  </si>
  <si>
    <t>対象とする製品の種類や機種等</t>
  </si>
  <si>
    <t>出荷量が多い車種</t>
  </si>
  <si>
    <r>
      <t xml:space="preserve">対象とする製品の種類や機種等の具体的内容
</t>
    </r>
    <r>
      <rPr>
        <sz val="11"/>
        <color indexed="12"/>
        <rFont val="ＭＳ Ｐゴシック"/>
        <family val="3"/>
      </rPr>
      <t>【任意回答】</t>
    </r>
  </si>
  <si>
    <t>評価する事業活動の年</t>
  </si>
  <si>
    <t>使用先の範囲</t>
  </si>
  <si>
    <t>海外にも出荷していて、使用先に関わらず評価対象とする場合</t>
  </si>
  <si>
    <r>
      <t xml:space="preserve">具体的な使用先
</t>
    </r>
    <r>
      <rPr>
        <sz val="11"/>
        <color indexed="12"/>
        <rFont val="ＭＳ Ｐゴシック"/>
        <family val="3"/>
      </rPr>
      <t>【任意回答】</t>
    </r>
  </si>
  <si>
    <t>中国</t>
  </si>
  <si>
    <t>※「各地域の条件を用いる」場合、「A入力②」シートでは複数地域の条件設定には対応していません。</t>
  </si>
  <si>
    <t>ベースラインの設定</t>
  </si>
  <si>
    <t>標準的な製品</t>
  </si>
  <si>
    <t>　　 標準的な製品の効率等</t>
  </si>
  <si>
    <t>　　 国の基準等</t>
  </si>
  <si>
    <t>　　 その他</t>
  </si>
  <si>
    <t>⇒具体的な内容</t>
  </si>
  <si>
    <t>過去の製品</t>
  </si>
  <si>
    <t>　　 自社の旧製品</t>
  </si>
  <si>
    <t>　　 過去の標準的な製品の効率等</t>
  </si>
  <si>
    <t>　　 その他</t>
  </si>
  <si>
    <t>⇒具体的な内容</t>
  </si>
  <si>
    <t>10年前の製品</t>
  </si>
  <si>
    <t>代替の従前の製品</t>
  </si>
  <si>
    <t>　　 代替する技術の製品</t>
  </si>
  <si>
    <t>　　 その他</t>
  </si>
  <si>
    <t>⇒具体的な内容</t>
  </si>
  <si>
    <t>CO2削減の理由</t>
  </si>
  <si>
    <t>燃費がよい</t>
  </si>
  <si>
    <t>評価する活動範囲</t>
  </si>
  <si>
    <t>ライフサイクルの一部を評価</t>
  </si>
  <si>
    <t>　　 原材料調達</t>
  </si>
  <si>
    <t>　　 生産</t>
  </si>
  <si>
    <t>　　 流通</t>
  </si>
  <si>
    <t>　　 使用</t>
  </si>
  <si>
    <t>　　 廃棄・リサイクル</t>
  </si>
  <si>
    <t>一部の段階に評価を限定する場合の理由</t>
  </si>
  <si>
    <t>　　 評価対象製品とベースラインにおいて一部の段階以外の
　　 プロセスが大きく異ならない</t>
  </si>
  <si>
    <t>　　 評価対象製品のライフサイクル全体のCO2排出量のうち、
　　 一部の段階の排出量が大部分を占めると見込まれる</t>
  </si>
  <si>
    <r>
      <t xml:space="preserve">理由の根拠　
</t>
    </r>
    <r>
      <rPr>
        <sz val="11"/>
        <color indexed="12"/>
        <rFont val="ＭＳ Ｐゴシック"/>
        <family val="3"/>
      </rPr>
      <t>【任意回答】</t>
    </r>
  </si>
  <si>
    <t>LCA評価の結果、生産・使用段階がライフサイクル全体のCO2排出量の8割以上であった。</t>
  </si>
  <si>
    <t>入力シート②</t>
  </si>
  <si>
    <t>A (最終製品メーカー等向け)</t>
  </si>
  <si>
    <t>＜－－－－非表示にしてくださいーーーーーーーーーーーーーーーーーーーーーーー＞</t>
  </si>
  <si>
    <t>［１］</t>
  </si>
  <si>
    <t>製品の想定生涯使用量、生産量等</t>
  </si>
  <si>
    <t>・単位も合わせて入力してください。</t>
  </si>
  <si>
    <r>
      <t>・「③製品の想定生涯使用量」では、製品の特性によって適切な単位を設定してください。（年、時間、k</t>
    </r>
    <r>
      <rPr>
        <sz val="11"/>
        <rFont val="ＭＳ Ｐゴシック"/>
        <family val="3"/>
      </rPr>
      <t>m　等）</t>
    </r>
  </si>
  <si>
    <t>項目</t>
  </si>
  <si>
    <t>数値</t>
  </si>
  <si>
    <t>単位</t>
  </si>
  <si>
    <t>出典</t>
  </si>
  <si>
    <t>③</t>
  </si>
  <si>
    <t>製品の想定生涯使用量</t>
  </si>
  <si>
    <r>
      <t>k</t>
    </r>
    <r>
      <rPr>
        <sz val="11"/>
        <rFont val="ＭＳ Ｐゴシック"/>
        <family val="3"/>
      </rPr>
      <t>m</t>
    </r>
  </si>
  <si>
    <t>④</t>
  </si>
  <si>
    <t>評価対象製品の生産量</t>
  </si>
  <si>
    <t>台</t>
  </si>
  <si>
    <t>［２］原材料・燃料・熱・電気等の使用量</t>
  </si>
  <si>
    <t>・投入している原材料・燃料・熱・電気等の使用量を入力してください(※燃料・熱・電気についてはリストから選択してください)。</t>
  </si>
  <si>
    <t>・「A入力①」シートで「ライフサイクルの一部を評価」を選択した場合、評価対象でない段階は灰色で示されますが、数値を入力した場合には計上されます。</t>
  </si>
  <si>
    <t>製品</t>
  </si>
  <si>
    <t>出典</t>
  </si>
  <si>
    <t>原材料
調達</t>
  </si>
  <si>
    <t>生産</t>
  </si>
  <si>
    <t>流通</t>
  </si>
  <si>
    <t>使用</t>
  </si>
  <si>
    <t>廃棄・
リサイクル</t>
  </si>
  <si>
    <t>　『評価対象製品』</t>
  </si>
  <si>
    <t>活動量
（原材料使用量等）</t>
  </si>
  <si>
    <t>熱間圧延鋼材</t>
  </si>
  <si>
    <t>燃料・熱・電気
使用量</t>
  </si>
  <si>
    <t>軽油</t>
  </si>
  <si>
    <t>　『比較対象製品(ベースライン)』</t>
  </si>
  <si>
    <t>g</t>
  </si>
  <si>
    <t>［３］CO2排出原単位(排出係数)の設定</t>
  </si>
  <si>
    <t>・CO2排出原単位（排出係数）を設定してください(※燃料・熱・電気については、「排出係数」シートの数値を変更すると反映されます)。</t>
  </si>
  <si>
    <t>⑤CO2排出係数</t>
  </si>
  <si>
    <t>出典</t>
  </si>
  <si>
    <t>　『評価対象製品』</t>
  </si>
  <si>
    <t>　『比較対象製品(ベースライン)』</t>
  </si>
  <si>
    <t>Step9　算定</t>
  </si>
  <si>
    <t>［１］CO2排出量の算定結果</t>
  </si>
  <si>
    <t>合計</t>
  </si>
  <si>
    <t>（全使用期間）</t>
  </si>
  <si>
    <t>活動量
（原材料使用量等）</t>
  </si>
  <si>
    <t>合計（全使用期間）</t>
  </si>
  <si>
    <t>　『比較対象製品(ベースライン)』</t>
  </si>
  <si>
    <t>活動量
（原材料使用量等）</t>
  </si>
  <si>
    <t>［２］貢献量・削減率</t>
  </si>
  <si>
    <t>県内事業所生産製品による貢献量(t-CO2)</t>
  </si>
  <si>
    <t>tCO2</t>
  </si>
  <si>
    <t>CO2削減率（％）</t>
  </si>
  <si>
    <t>％</t>
  </si>
  <si>
    <t>計画書に記載する目標</t>
  </si>
  <si>
    <t>計画期間</t>
  </si>
  <si>
    <t>県内事業所生産製品による貢献量
(t-CO2)の目標</t>
  </si>
  <si>
    <r>
      <t>貢献量(</t>
    </r>
    <r>
      <rPr>
        <sz val="11"/>
        <rFont val="ＭＳ Ｐゴシック"/>
        <family val="3"/>
      </rPr>
      <t>CO2のトン数）以外の方法で目標を設定する場合、下記にご記入ください。</t>
    </r>
  </si>
  <si>
    <t>エネルギーの種類</t>
  </si>
  <si>
    <t>単位発熱量</t>
  </si>
  <si>
    <r>
      <t>CO</t>
    </r>
    <r>
      <rPr>
        <vertAlign val="subscript"/>
        <sz val="11"/>
        <rFont val="ＭＳ Ｐゴシック"/>
        <family val="3"/>
      </rPr>
      <t>２</t>
    </r>
    <r>
      <rPr>
        <sz val="11"/>
        <rFont val="ＭＳ Ｐゴシック"/>
        <family val="3"/>
      </rPr>
      <t>排出係数</t>
    </r>
  </si>
  <si>
    <t>単位</t>
  </si>
  <si>
    <t>数値の根拠</t>
  </si>
  <si>
    <t>▼リスト「エネルギーの種類」</t>
  </si>
  <si>
    <t>C排出係数</t>
  </si>
  <si>
    <r>
      <t>C</t>
    </r>
    <r>
      <rPr>
        <sz val="11"/>
        <rFont val="ＭＳ Ｐゴシック"/>
        <family val="3"/>
      </rPr>
      <t>O2</t>
    </r>
    <r>
      <rPr>
        <sz val="11"/>
        <rFont val="ＭＳ Ｐゴシック"/>
        <family val="3"/>
      </rPr>
      <t>排出係数（熱量から）</t>
    </r>
  </si>
  <si>
    <r>
      <t>C</t>
    </r>
    <r>
      <rPr>
        <sz val="11"/>
        <rFont val="ＭＳ Ｐゴシック"/>
        <family val="3"/>
      </rPr>
      <t>O2</t>
    </r>
    <r>
      <rPr>
        <sz val="11"/>
        <rFont val="ＭＳ Ｐゴシック"/>
        <family val="3"/>
      </rPr>
      <t>排出係数（元単位から）</t>
    </r>
  </si>
  <si>
    <r>
      <t>燃料　および</t>
    </r>
    <r>
      <rPr>
        <b/>
        <sz val="8"/>
        <rFont val="ＭＳ Ｐゴシック"/>
        <family val="3"/>
      </rPr>
      <t>　</t>
    </r>
    <r>
      <rPr>
        <b/>
        <sz val="11"/>
        <rFont val="ＭＳ Ｐゴシック"/>
        <family val="3"/>
      </rPr>
      <t>熱</t>
    </r>
  </si>
  <si>
    <t>原油（コンデンセートを除く。）</t>
  </si>
  <si>
    <t>GJ/kl</t>
  </si>
  <si>
    <t>tC/GJ</t>
  </si>
  <si>
    <t>l</t>
  </si>
  <si>
    <r>
      <t>tC</t>
    </r>
    <r>
      <rPr>
        <sz val="11"/>
        <rFont val="ＭＳ Ｐゴシック"/>
        <family val="3"/>
      </rPr>
      <t>O2</t>
    </r>
    <r>
      <rPr>
        <sz val="11"/>
        <rFont val="ＭＳ Ｐゴシック"/>
        <family val="3"/>
      </rPr>
      <t>/</t>
    </r>
    <r>
      <rPr>
        <sz val="11"/>
        <rFont val="ＭＳ Ｐゴシック"/>
        <family val="3"/>
      </rPr>
      <t>G</t>
    </r>
    <r>
      <rPr>
        <sz val="11"/>
        <rFont val="ＭＳ Ｐゴシック"/>
        <family val="3"/>
      </rPr>
      <t>J</t>
    </r>
  </si>
  <si>
    <r>
      <t>k</t>
    </r>
    <r>
      <rPr>
        <sz val="11"/>
        <rFont val="ＭＳ Ｐゴシック"/>
        <family val="3"/>
      </rPr>
      <t>g</t>
    </r>
    <r>
      <rPr>
        <sz val="11"/>
        <rFont val="ＭＳ Ｐゴシック"/>
        <family val="3"/>
      </rPr>
      <t>CO2/l</t>
    </r>
  </si>
  <si>
    <t>原油のうちコンデンセート（NGL）</t>
  </si>
  <si>
    <r>
      <t>tC</t>
    </r>
    <r>
      <rPr>
        <sz val="11"/>
        <rFont val="ＭＳ Ｐゴシック"/>
        <family val="3"/>
      </rPr>
      <t>O2</t>
    </r>
    <r>
      <rPr>
        <sz val="11"/>
        <rFont val="ＭＳ Ｐゴシック"/>
        <family val="3"/>
      </rPr>
      <t>/GJ</t>
    </r>
  </si>
  <si>
    <t>揮発油</t>
  </si>
  <si>
    <t>GJ/kl</t>
  </si>
  <si>
    <t>tC/GJ</t>
  </si>
  <si>
    <t>l</t>
  </si>
  <si>
    <r>
      <t>tC</t>
    </r>
    <r>
      <rPr>
        <sz val="11"/>
        <rFont val="ＭＳ Ｐゴシック"/>
        <family val="3"/>
      </rPr>
      <t>O2</t>
    </r>
    <r>
      <rPr>
        <sz val="11"/>
        <rFont val="ＭＳ Ｐゴシック"/>
        <family val="3"/>
      </rPr>
      <t>/GJ</t>
    </r>
  </si>
  <si>
    <r>
      <t>k</t>
    </r>
    <r>
      <rPr>
        <sz val="11"/>
        <rFont val="ＭＳ Ｐゴシック"/>
        <family val="3"/>
      </rPr>
      <t>g</t>
    </r>
    <r>
      <rPr>
        <sz val="11"/>
        <rFont val="ＭＳ Ｐゴシック"/>
        <family val="3"/>
      </rPr>
      <t>CO2/l</t>
    </r>
  </si>
  <si>
    <t>ナフサ</t>
  </si>
  <si>
    <t>灯油</t>
  </si>
  <si>
    <t>GJ/kl</t>
  </si>
  <si>
    <t>tC/GJ</t>
  </si>
  <si>
    <t>l</t>
  </si>
  <si>
    <r>
      <t>tC</t>
    </r>
    <r>
      <rPr>
        <sz val="11"/>
        <rFont val="ＭＳ Ｐゴシック"/>
        <family val="3"/>
      </rPr>
      <t>O2</t>
    </r>
    <r>
      <rPr>
        <sz val="11"/>
        <rFont val="ＭＳ Ｐゴシック"/>
        <family val="3"/>
      </rPr>
      <t>/GJ</t>
    </r>
  </si>
  <si>
    <r>
      <t>k</t>
    </r>
    <r>
      <rPr>
        <sz val="11"/>
        <rFont val="ＭＳ Ｐゴシック"/>
        <family val="3"/>
      </rPr>
      <t>g</t>
    </r>
    <r>
      <rPr>
        <sz val="11"/>
        <rFont val="ＭＳ Ｐゴシック"/>
        <family val="3"/>
      </rPr>
      <t>CO2/l</t>
    </r>
  </si>
  <si>
    <t>A重油</t>
  </si>
  <si>
    <t>GJ/kl</t>
  </si>
  <si>
    <t>tC/GJ</t>
  </si>
  <si>
    <t>l</t>
  </si>
  <si>
    <r>
      <t>tC</t>
    </r>
    <r>
      <rPr>
        <sz val="11"/>
        <rFont val="ＭＳ Ｐゴシック"/>
        <family val="3"/>
      </rPr>
      <t>O2</t>
    </r>
    <r>
      <rPr>
        <sz val="11"/>
        <rFont val="ＭＳ Ｐゴシック"/>
        <family val="3"/>
      </rPr>
      <t>/GJ</t>
    </r>
  </si>
  <si>
    <r>
      <t>k</t>
    </r>
    <r>
      <rPr>
        <sz val="11"/>
        <rFont val="ＭＳ Ｐゴシック"/>
        <family val="3"/>
      </rPr>
      <t>g</t>
    </r>
    <r>
      <rPr>
        <sz val="11"/>
        <rFont val="ＭＳ Ｐゴシック"/>
        <family val="3"/>
      </rPr>
      <t>CO2/l</t>
    </r>
  </si>
  <si>
    <t>B・C重油</t>
  </si>
  <si>
    <t>石油アスファルト</t>
  </si>
  <si>
    <t>GJ/t</t>
  </si>
  <si>
    <r>
      <t>k</t>
    </r>
    <r>
      <rPr>
        <sz val="11"/>
        <rFont val="ＭＳ Ｐゴシック"/>
        <family val="3"/>
      </rPr>
      <t>g</t>
    </r>
  </si>
  <si>
    <t>石油コークス</t>
  </si>
  <si>
    <t>　</t>
  </si>
  <si>
    <t>石油ガス</t>
  </si>
  <si>
    <t>液化石油ガス（LPG）</t>
  </si>
  <si>
    <t>GJ/t</t>
  </si>
  <si>
    <r>
      <t>k</t>
    </r>
    <r>
      <rPr>
        <sz val="11"/>
        <rFont val="ＭＳ Ｐゴシック"/>
        <family val="3"/>
      </rPr>
      <t>g</t>
    </r>
  </si>
  <si>
    <t>石油系炭化水素ガス</t>
  </si>
  <si>
    <r>
      <t>GJ/千m</t>
    </r>
    <r>
      <rPr>
        <vertAlign val="superscript"/>
        <sz val="11"/>
        <rFont val="ＭＳ Ｐゴシック"/>
        <family val="3"/>
      </rPr>
      <t>3</t>
    </r>
  </si>
  <si>
    <t>m3</t>
  </si>
  <si>
    <r>
      <t>k</t>
    </r>
    <r>
      <rPr>
        <sz val="11"/>
        <rFont val="ＭＳ Ｐゴシック"/>
        <family val="3"/>
      </rPr>
      <t>g</t>
    </r>
    <r>
      <rPr>
        <sz val="11"/>
        <rFont val="ＭＳ Ｐゴシック"/>
        <family val="3"/>
      </rPr>
      <t>CO2/m3</t>
    </r>
  </si>
  <si>
    <t>可燃性
天然ガス</t>
  </si>
  <si>
    <t>液化天然ガス（LＮG）</t>
  </si>
  <si>
    <t>GJ/t</t>
  </si>
  <si>
    <t>tC/GJ</t>
  </si>
  <si>
    <r>
      <t>k</t>
    </r>
    <r>
      <rPr>
        <sz val="11"/>
        <rFont val="ＭＳ Ｐゴシック"/>
        <family val="3"/>
      </rPr>
      <t>g</t>
    </r>
  </si>
  <si>
    <r>
      <t>tC</t>
    </r>
    <r>
      <rPr>
        <sz val="11"/>
        <rFont val="ＭＳ Ｐゴシック"/>
        <family val="3"/>
      </rPr>
      <t>O2</t>
    </r>
    <r>
      <rPr>
        <sz val="11"/>
        <rFont val="ＭＳ Ｐゴシック"/>
        <family val="3"/>
      </rPr>
      <t>/GJ</t>
    </r>
  </si>
  <si>
    <r>
      <t>kg</t>
    </r>
    <r>
      <rPr>
        <sz val="11"/>
        <rFont val="ＭＳ Ｐゴシック"/>
        <family val="3"/>
      </rPr>
      <t>CO2/</t>
    </r>
    <r>
      <rPr>
        <sz val="11"/>
        <rFont val="ＭＳ Ｐゴシック"/>
        <family val="3"/>
      </rPr>
      <t>kg</t>
    </r>
  </si>
  <si>
    <t>その他可燃性天然ガス</t>
  </si>
  <si>
    <t>石炭</t>
  </si>
  <si>
    <t>原料炭</t>
  </si>
  <si>
    <t>一般炭</t>
  </si>
  <si>
    <r>
      <t>kg</t>
    </r>
    <r>
      <rPr>
        <sz val="11"/>
        <rFont val="ＭＳ Ｐゴシック"/>
        <family val="3"/>
      </rPr>
      <t>CO2/</t>
    </r>
    <r>
      <rPr>
        <sz val="11"/>
        <rFont val="ＭＳ Ｐゴシック"/>
        <family val="3"/>
      </rPr>
      <t>kg</t>
    </r>
  </si>
  <si>
    <t>無煙炭</t>
  </si>
  <si>
    <t>石炭コークス</t>
  </si>
  <si>
    <r>
      <t>kg</t>
    </r>
    <r>
      <rPr>
        <sz val="11"/>
        <rFont val="ＭＳ Ｐゴシック"/>
        <family val="3"/>
      </rPr>
      <t>CO2/</t>
    </r>
    <r>
      <rPr>
        <sz val="11"/>
        <rFont val="ＭＳ Ｐゴシック"/>
        <family val="3"/>
      </rPr>
      <t>kg</t>
    </r>
  </si>
  <si>
    <t>コールタール</t>
  </si>
  <si>
    <t>コークス炉ガス</t>
  </si>
  <si>
    <t>高炉ガス</t>
  </si>
  <si>
    <t>転炉ガス</t>
  </si>
  <si>
    <t>　</t>
  </si>
  <si>
    <t>その他
の燃料</t>
  </si>
  <si>
    <t>都市ガス</t>
  </si>
  <si>
    <t>m3</t>
  </si>
  <si>
    <r>
      <t>tC</t>
    </r>
    <r>
      <rPr>
        <sz val="11"/>
        <rFont val="ＭＳ Ｐゴシック"/>
        <family val="3"/>
      </rPr>
      <t>O2</t>
    </r>
    <r>
      <rPr>
        <sz val="11"/>
        <rFont val="ＭＳ Ｐゴシック"/>
        <family val="3"/>
      </rPr>
      <t>/GJ</t>
    </r>
  </si>
  <si>
    <r>
      <t>k</t>
    </r>
    <r>
      <rPr>
        <sz val="11"/>
        <rFont val="ＭＳ Ｐゴシック"/>
        <family val="3"/>
      </rPr>
      <t>g</t>
    </r>
    <r>
      <rPr>
        <sz val="11"/>
        <rFont val="ＭＳ Ｐゴシック"/>
        <family val="3"/>
      </rPr>
      <t>CO2/m3</t>
    </r>
  </si>
  <si>
    <r>
      <t>M</t>
    </r>
    <r>
      <rPr>
        <sz val="11"/>
        <rFont val="ＭＳ Ｐゴシック"/>
        <family val="3"/>
      </rPr>
      <t>J</t>
    </r>
  </si>
  <si>
    <r>
      <t>kg</t>
    </r>
    <r>
      <rPr>
        <sz val="11"/>
        <rFont val="ＭＳ Ｐゴシック"/>
        <family val="3"/>
      </rPr>
      <t>CO2/</t>
    </r>
    <r>
      <rPr>
        <sz val="11"/>
        <rFont val="ＭＳ Ｐゴシック"/>
        <family val="3"/>
      </rPr>
      <t>M</t>
    </r>
    <r>
      <rPr>
        <sz val="11"/>
        <rFont val="ＭＳ Ｐゴシック"/>
        <family val="3"/>
      </rPr>
      <t>J</t>
    </r>
  </si>
  <si>
    <t>産業用蒸気</t>
  </si>
  <si>
    <t>GJ/GJ</t>
  </si>
  <si>
    <r>
      <t>tCO</t>
    </r>
    <r>
      <rPr>
        <vertAlign val="subscript"/>
        <sz val="11"/>
        <rFont val="ＭＳ Ｐゴシック"/>
        <family val="3"/>
      </rPr>
      <t>2</t>
    </r>
    <r>
      <rPr>
        <sz val="11"/>
        <rFont val="ＭＳ Ｐゴシック"/>
        <family val="3"/>
      </rPr>
      <t>/GJ</t>
    </r>
  </si>
  <si>
    <r>
      <t>M</t>
    </r>
    <r>
      <rPr>
        <sz val="11"/>
        <rFont val="ＭＳ Ｐゴシック"/>
        <family val="3"/>
      </rPr>
      <t>J</t>
    </r>
  </si>
  <si>
    <r>
      <t>tC</t>
    </r>
    <r>
      <rPr>
        <sz val="11"/>
        <rFont val="ＭＳ Ｐゴシック"/>
        <family val="3"/>
      </rPr>
      <t>O2</t>
    </r>
    <r>
      <rPr>
        <sz val="11"/>
        <rFont val="ＭＳ Ｐゴシック"/>
        <family val="3"/>
      </rPr>
      <t>/GJ</t>
    </r>
  </si>
  <si>
    <r>
      <t>kg</t>
    </r>
    <r>
      <rPr>
        <sz val="11"/>
        <rFont val="ＭＳ Ｐゴシック"/>
        <family val="3"/>
      </rPr>
      <t>CO2/</t>
    </r>
    <r>
      <rPr>
        <sz val="11"/>
        <rFont val="ＭＳ Ｐゴシック"/>
        <family val="3"/>
      </rPr>
      <t>M</t>
    </r>
    <r>
      <rPr>
        <sz val="11"/>
        <rFont val="ＭＳ Ｐゴシック"/>
        <family val="3"/>
      </rPr>
      <t>J</t>
    </r>
  </si>
  <si>
    <t>産業用以外の蒸気</t>
  </si>
  <si>
    <t>kWh</t>
  </si>
  <si>
    <r>
      <t>k</t>
    </r>
    <r>
      <rPr>
        <sz val="11"/>
        <rFont val="ＭＳ Ｐゴシック"/>
        <family val="3"/>
      </rPr>
      <t>g</t>
    </r>
    <r>
      <rPr>
        <sz val="11"/>
        <rFont val="ＭＳ Ｐゴシック"/>
        <family val="3"/>
      </rPr>
      <t>CO2/kWh</t>
    </r>
  </si>
  <si>
    <t>温水</t>
  </si>
  <si>
    <t>GJ/GJ</t>
  </si>
  <si>
    <r>
      <t>tCO</t>
    </r>
    <r>
      <rPr>
        <vertAlign val="subscript"/>
        <sz val="11"/>
        <rFont val="ＭＳ Ｐゴシック"/>
        <family val="3"/>
      </rPr>
      <t>2</t>
    </r>
    <r>
      <rPr>
        <sz val="11"/>
        <rFont val="ＭＳ Ｐゴシック"/>
        <family val="3"/>
      </rPr>
      <t>/GJ</t>
    </r>
  </si>
  <si>
    <t>冷水</t>
  </si>
  <si>
    <t>電気</t>
  </si>
  <si>
    <t>GJ/千kWh</t>
  </si>
  <si>
    <r>
      <t>kgCO</t>
    </r>
    <r>
      <rPr>
        <vertAlign val="subscript"/>
        <sz val="11"/>
        <rFont val="ＭＳ Ｐゴシック"/>
        <family val="3"/>
      </rPr>
      <t>2</t>
    </r>
    <r>
      <rPr>
        <sz val="11"/>
        <rFont val="ＭＳ Ｐゴシック"/>
        <family val="3"/>
      </rPr>
      <t>/kWh</t>
    </r>
  </si>
  <si>
    <r>
      <t>【参考　電気の単位発熱量、C</t>
    </r>
    <r>
      <rPr>
        <sz val="11"/>
        <rFont val="ＭＳ Ｐゴシック"/>
        <family val="3"/>
      </rPr>
      <t>O2排出係数</t>
    </r>
    <r>
      <rPr>
        <sz val="11"/>
        <rFont val="ＭＳ Ｐゴシック"/>
        <family val="3"/>
      </rPr>
      <t>】</t>
    </r>
  </si>
  <si>
    <t>・電気の排出係数等を修正する場合は、上表の電気の欄の値と出典を置き換えてください。</t>
  </si>
  <si>
    <t>一般電気
事業者</t>
  </si>
  <si>
    <t>昼間買電</t>
  </si>
  <si>
    <t>夜間買電</t>
  </si>
  <si>
    <t>その他</t>
  </si>
  <si>
    <t>上記以外の買電</t>
  </si>
  <si>
    <t>出力シート</t>
  </si>
  <si>
    <t>※非表示にしてください</t>
  </si>
  <si>
    <t>※計画書提出の場合・・・標準様式第１号（第４面または第２面）に転記するか、または計画書に出力シートを添付してください。</t>
  </si>
  <si>
    <t>※報告書提出の場合・・・標準様式第２号（第２面）に転記するか、または報告書に出力シートを添付してください。</t>
  </si>
  <si>
    <t>※提出時には、可能であれば「A入力①」シート、「A入力②」シートも添付して提出してください。（非公表になります。）</t>
  </si>
  <si>
    <t>※上記の出力は記載例のため、必要に応じて適宜修正や説明を補足していただいて構いません。</t>
  </si>
  <si>
    <t>算定省令別表第1</t>
  </si>
  <si>
    <t>算定省令第2条第6項</t>
  </si>
  <si>
    <r>
      <t>※算定省令：特定事業者の事業活動に伴う温室効果ガスの排出量の算定に関する省令（平成18年経済産業省・環境省令第</t>
    </r>
    <r>
      <rPr>
        <sz val="11"/>
        <rFont val="ＭＳ Ｐゴシック"/>
        <family val="3"/>
      </rPr>
      <t>3</t>
    </r>
    <r>
      <rPr>
        <sz val="11"/>
        <rFont val="ＭＳ Ｐゴシック"/>
        <family val="3"/>
      </rPr>
      <t>号）</t>
    </r>
  </si>
  <si>
    <t>国内のみに出荷</t>
  </si>
  <si>
    <t>熱間圧延鋼材</t>
  </si>
  <si>
    <t>大阪ガス公表値</t>
  </si>
  <si>
    <t>サプライチェーンを通じた組織の温室効果ガス排出等の算定のための排出原単位データベース（ver.2.2）(2015年3月)</t>
  </si>
  <si>
    <t>省エネ法施行規則別表第2</t>
  </si>
  <si>
    <t>省エネ法施行規則第4条第3項第2号</t>
  </si>
  <si>
    <t>省エネ法施行規則別表第3</t>
  </si>
  <si>
    <t>省エネ法施行規則第4条第3項第2号</t>
  </si>
  <si>
    <r>
      <t>サプライチェーンを通じた組織の温室効果ガス排出等の算定のための排出原単位データベース（ver.2.2</t>
    </r>
    <r>
      <rPr>
        <sz val="11"/>
        <rFont val="ＭＳ Ｐゴシック"/>
        <family val="3"/>
      </rPr>
      <t>）</t>
    </r>
    <r>
      <rPr>
        <sz val="11"/>
        <rFont val="ＭＳ Ｐゴシック"/>
        <family val="3"/>
      </rPr>
      <t>(2015年3月)</t>
    </r>
  </si>
  <si>
    <t>関西電力の平成26年度実排出係数</t>
  </si>
  <si>
    <t>電気事業者の平成26年度実排出係数（電気事業連合会）</t>
  </si>
  <si>
    <t>２０１６年度報告用係数</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</si>
</sst>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quot;年&quot;"/>
    <numFmt numFmtId="181" formatCode="0.0000"/>
    <numFmt numFmtId="182" formatCode="0.00_);[Red]\(0.00\)"/>
    <numFmt numFmtId="183" formatCode="0.0_);[Red]\(0.0\)"/>
    <numFmt numFmtId="184" formatCode="#,##0.0;&quot;▲ &quot;#,##0.0"/>
    <numFmt numFmtId="185" formatCode="#,##0.00;&quot;▲ &quot;#,##0.00"/>
    <numFmt numFmtId="186" formatCode="#,##0;&quot;▲ &quot;#,##0"/>
    <numFmt numFmtId="187" formatCode="#,##0.0000;&quot;▲ &quot;#,##0.0000"/>
    <numFmt numFmtId="188" formatCode="#,##0.000;&quot;▲ &quot;#,##0.000"/>
    <numFmt numFmtId="189" formatCode="0.000"/>
    <numFmt numFmtId="190" formatCode="0&quot;段&quot;&quot;階&quot;"/>
    <numFmt numFmtId="191" formatCode="#&quot;段&quot;&quot;階&quot;"/>
    <numFmt numFmtId="192" formatCode="@&quot;段&quot;&quot;階&quot;"/>
    <numFmt numFmtId="193" formatCode="0.00_ "/>
    <numFmt numFmtId="194" formatCode="0.0_ "/>
    <numFmt numFmtId="195" formatCode="#,##0.0_ "/>
    <numFmt numFmtId="196" formatCode="#,##0_ "/>
    <numFmt numFmtId="197" formatCode="0.0%"/>
    <numFmt numFmtId="198" formatCode="0.000000000000000%"/>
    <numFmt numFmtId="199" formatCode="#,##0_);[Red]\(#,##0\)"/>
    <numFmt numFmtId="200" formatCode="0.000_ "/>
    <numFmt numFmtId="201" formatCode="&quot;(&quot;General&quot;年)&quot;"/>
    <numFmt numFmtId="202" formatCode="0.00000_ "/>
    <numFmt numFmtId="203" formatCode="0.00000_);[Red]\(0.00000\)"/>
    <numFmt numFmtId="204" formatCode="#,##0.00000_);[Red]\(#,##0.00000\)"/>
  </numFmts>
  <fonts count="39">
    <font>
      <sz val="11"/>
      <name val="ＭＳ Ｐゴシック"/>
      <family val="3"/>
    </font>
    <font>
      <sz val="9"/>
      <color indexed="8"/>
      <name val="MS UI Gothic"/>
      <family val="3"/>
    </font>
    <font>
      <sz val="9"/>
      <color indexed="9"/>
      <name val="MS UI Gothic"/>
      <family val="3"/>
    </font>
    <font>
      <sz val="11"/>
      <color indexed="10"/>
      <name val="ＭＳ Ｐゴシック"/>
      <family val="3"/>
    </font>
    <font>
      <b/>
      <sz val="18"/>
      <color indexed="56"/>
      <name val="ＭＳ Ｐゴシック"/>
      <family val="3"/>
    </font>
    <font>
      <b/>
      <sz val="9"/>
      <color indexed="9"/>
      <name val="MS UI Gothic"/>
      <family val="3"/>
    </font>
    <font>
      <sz val="9"/>
      <color indexed="60"/>
      <name val="MS UI Gothic"/>
      <family val="3"/>
    </font>
    <font>
      <u val="single"/>
      <sz val="11"/>
      <color indexed="12"/>
      <name val="ＭＳ Ｐゴシック"/>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sz val="11"/>
      <color indexed="8"/>
      <name val="ＭＳ Ｐゴシック"/>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u val="single"/>
      <sz val="11"/>
      <color indexed="36"/>
      <name val="ＭＳ Ｐゴシック"/>
      <family val="3"/>
    </font>
    <font>
      <sz val="9"/>
      <color indexed="17"/>
      <name val="MS UI Gothic"/>
      <family val="3"/>
    </font>
    <font>
      <sz val="6"/>
      <name val="ＭＳ Ｐゴシック"/>
      <family val="3"/>
    </font>
    <font>
      <b/>
      <sz val="14"/>
      <name val="ＭＳ Ｐゴシック"/>
      <family val="3"/>
    </font>
    <font>
      <sz val="11"/>
      <color indexed="41"/>
      <name val="ＭＳ Ｐゴシック"/>
      <family val="3"/>
    </font>
    <font>
      <b/>
      <sz val="11"/>
      <name val="ＭＳ Ｐゴシック"/>
      <family val="3"/>
    </font>
    <font>
      <sz val="11"/>
      <name val="ＭＳ 明朝"/>
      <family val="1"/>
    </font>
    <font>
      <sz val="9"/>
      <name val="ＭＳ Ｐゴシック"/>
      <family val="3"/>
    </font>
    <font>
      <sz val="11"/>
      <color indexed="12"/>
      <name val="ＭＳ Ｐゴシック"/>
      <family val="3"/>
    </font>
    <font>
      <b/>
      <sz val="12"/>
      <name val="ＭＳ Ｐゴシック"/>
      <family val="3"/>
    </font>
    <font>
      <sz val="10"/>
      <color indexed="8"/>
      <name val="ＭＳ Ｐゴシック"/>
      <family val="3"/>
    </font>
    <font>
      <b/>
      <sz val="12"/>
      <color indexed="8"/>
      <name val="ＭＳ Ｐゴシック"/>
      <family val="3"/>
    </font>
    <font>
      <vertAlign val="subscript"/>
      <sz val="11"/>
      <name val="ＭＳ Ｐゴシック"/>
      <family val="3"/>
    </font>
    <font>
      <b/>
      <sz val="8"/>
      <name val="ＭＳ Ｐゴシック"/>
      <family val="3"/>
    </font>
    <font>
      <vertAlign val="superscript"/>
      <sz val="11"/>
      <name val="ＭＳ Ｐゴシック"/>
      <family val="3"/>
    </font>
    <font>
      <sz val="10"/>
      <name val="ＭＳ Ｐゴシック"/>
      <family val="3"/>
    </font>
    <font>
      <sz val="9"/>
      <name val="MS UI Gothic"/>
      <family val="3"/>
    </font>
    <font>
      <sz val="12"/>
      <color indexed="9"/>
      <name val="ＭＳ Ｐゴシック"/>
      <family val="3"/>
    </font>
    <font>
      <vertAlign val="subscript"/>
      <sz val="12"/>
      <color indexed="9"/>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darkTrellis">
        <fgColor indexed="9"/>
        <bgColor indexed="31"/>
      </patternFill>
    </fill>
    <fill>
      <patternFill patternType="solid">
        <fgColor indexed="9"/>
        <bgColor indexed="64"/>
      </patternFill>
    </fill>
  </fills>
  <borders count="180">
    <border>
      <left/>
      <right/>
      <top/>
      <bottom/>
      <diagonal/>
    </border>
    <border diagonalUp="1">
      <left style="thin"/>
      <right/>
      <top style="thin"/>
      <bottom style="thin"/>
      <diagonal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style="hair"/>
      <top style="thin"/>
      <bottom style="thin"/>
    </border>
    <border>
      <left>
        <color indexed="63"/>
      </left>
      <right>
        <color indexed="63"/>
      </right>
      <top style="thin"/>
      <bottom style="thin"/>
    </border>
    <border>
      <left style="hair"/>
      <right style="hair"/>
      <top style="thin"/>
      <bottom style="thin"/>
    </border>
    <border>
      <left style="thin"/>
      <right>
        <color indexed="63"/>
      </right>
      <top>
        <color indexed="63"/>
      </top>
      <bottom>
        <color indexed="63"/>
      </bottom>
    </border>
    <border>
      <left style="thin"/>
      <right>
        <color indexed="63"/>
      </right>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hair"/>
      <bottom style="hair"/>
    </border>
    <border>
      <left style="hair"/>
      <right style="thin"/>
      <top style="hair"/>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thin"/>
      <right>
        <color indexed="63"/>
      </right>
      <top style="thin"/>
      <bottom style="hair"/>
    </border>
    <border>
      <left style="hair"/>
      <right style="thin"/>
      <top style="thin"/>
      <bottom style="hair"/>
    </border>
    <border>
      <left style="thin"/>
      <right>
        <color indexed="63"/>
      </right>
      <top style="hair"/>
      <bottom style="hair"/>
    </border>
    <border>
      <left style="thin"/>
      <right>
        <color indexed="63"/>
      </right>
      <top style="hair"/>
      <bottom>
        <color indexed="63"/>
      </bottom>
    </border>
    <border>
      <left style="hair"/>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hair"/>
      <bottom style="thin"/>
    </border>
    <border>
      <left style="hair"/>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thin"/>
      <bottom>
        <color indexed="63"/>
      </bottom>
    </border>
    <border>
      <left style="double"/>
      <right style="hair"/>
      <top style="double"/>
      <bottom style="hair"/>
    </border>
    <border>
      <left style="hair"/>
      <right style="hair"/>
      <top style="double"/>
      <bottom style="hair"/>
    </border>
    <border>
      <left style="hair"/>
      <right>
        <color indexed="63"/>
      </right>
      <top style="double"/>
      <bottom style="hair"/>
    </border>
    <border>
      <left style="thin"/>
      <right style="thin"/>
      <top style="double"/>
      <bottom style="hair"/>
    </border>
    <border>
      <left style="double"/>
      <right style="hair"/>
      <top style="hair"/>
      <bottom style="hair"/>
    </border>
    <border>
      <left style="thin"/>
      <right style="thin"/>
      <top style="hair"/>
      <bottom style="hair"/>
    </border>
    <border>
      <left style="double"/>
      <right style="hair"/>
      <top style="hair"/>
      <bottom>
        <color indexed="63"/>
      </bottom>
    </border>
    <border>
      <left style="thin"/>
      <right style="thin"/>
      <top style="hair"/>
      <bottom>
        <color indexed="63"/>
      </bottom>
    </border>
    <border>
      <left style="double"/>
      <right style="hair"/>
      <top style="thin"/>
      <bottom style="hair"/>
    </border>
    <border>
      <left style="thin"/>
      <right style="thin"/>
      <top style="thin"/>
      <bottom style="hair"/>
    </border>
    <border>
      <left style="double"/>
      <right style="hair"/>
      <top style="hair"/>
      <bottom style="thin"/>
    </border>
    <border>
      <left style="thin"/>
      <right style="thin"/>
      <top style="hair"/>
      <bottom style="thin"/>
    </border>
    <border diagonalUp="1">
      <left style="double"/>
      <right style="hair"/>
      <top style="thin"/>
      <bottom style="hair"/>
      <diagonal style="hair"/>
    </border>
    <border diagonalUp="1">
      <left style="hair"/>
      <right style="hair"/>
      <top style="thin"/>
      <bottom style="hair"/>
      <diagonal style="hair"/>
    </border>
    <border diagonalUp="1">
      <left style="hair"/>
      <right>
        <color indexed="63"/>
      </right>
      <top style="thin"/>
      <bottom style="hair"/>
      <diagonal style="hair"/>
    </border>
    <border diagonalUp="1">
      <left style="thin"/>
      <right style="thin"/>
      <top style="thin"/>
      <bottom style="hair"/>
      <diagonal style="hair"/>
    </border>
    <border>
      <left style="double"/>
      <right style="hair"/>
      <top>
        <color indexed="63"/>
      </top>
      <bottom style="double"/>
    </border>
    <border>
      <left style="hair"/>
      <right style="hair"/>
      <top>
        <color indexed="63"/>
      </top>
      <bottom style="double"/>
    </border>
    <border>
      <left style="hair"/>
      <right>
        <color indexed="63"/>
      </right>
      <top>
        <color indexed="63"/>
      </top>
      <bottom style="double"/>
    </border>
    <border>
      <left style="double"/>
      <right style="hair"/>
      <top>
        <color indexed="63"/>
      </top>
      <bottom>
        <color indexed="63"/>
      </bottom>
    </border>
    <border>
      <left style="hair"/>
      <right>
        <color indexed="63"/>
      </right>
      <top>
        <color indexed="63"/>
      </top>
      <bottom>
        <color indexed="63"/>
      </bottom>
    </border>
    <border>
      <left style="double"/>
      <right>
        <color indexed="63"/>
      </right>
      <top style="double"/>
      <bottom style="double"/>
    </border>
    <border>
      <left style="hair"/>
      <right style="hair"/>
      <top style="double"/>
      <bottom style="double"/>
    </border>
    <border>
      <left style="hair"/>
      <right>
        <color indexed="63"/>
      </right>
      <top style="double"/>
      <bottom style="double"/>
    </border>
    <border>
      <left style="thin"/>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color indexed="63"/>
      </right>
      <top style="thin"/>
      <bottom style="thin"/>
    </border>
    <border>
      <left style="thin"/>
      <right style="thin"/>
      <top style="double"/>
      <bottom style="thin"/>
    </border>
    <border>
      <left style="thin"/>
      <right style="medium"/>
      <top style="double"/>
      <bottom style="thin"/>
    </border>
    <border>
      <left style="medium"/>
      <right style="medium"/>
      <top style="double"/>
      <bottom style="thin"/>
    </border>
    <border>
      <left style="thin"/>
      <right style="medium"/>
      <top>
        <color indexed="63"/>
      </top>
      <bottom style="thin"/>
    </border>
    <border>
      <left style="thin"/>
      <right style="medium"/>
      <top style="thin"/>
      <bottom style="thin"/>
    </border>
    <border>
      <left style="medium"/>
      <right style="medium"/>
      <top style="thin"/>
      <bottom style="thin"/>
    </border>
    <border>
      <left style="thin"/>
      <right style="medium"/>
      <top style="thin"/>
      <bottom style="hair"/>
    </border>
    <border>
      <left style="medium"/>
      <right style="medium"/>
      <top style="thin"/>
      <bottom style="hair"/>
    </border>
    <border>
      <left style="thin"/>
      <right style="medium"/>
      <top style="hair"/>
      <bottom style="thin"/>
    </border>
    <border>
      <left style="medium"/>
      <right style="medium"/>
      <top style="hair"/>
      <bottom style="thin"/>
    </border>
    <border>
      <left style="thin"/>
      <right style="medium"/>
      <top style="hair"/>
      <bottom style="hair"/>
    </border>
    <border>
      <left style="medium"/>
      <right style="medium"/>
      <top style="hair"/>
      <bottom style="hair"/>
    </border>
    <border>
      <left style="thin"/>
      <right style="thin"/>
      <top style="thin"/>
      <bottom style="medium"/>
    </border>
    <border>
      <left style="thin"/>
      <right style="medium"/>
      <top style="thin"/>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thin"/>
      <right>
        <color indexed="63"/>
      </right>
      <top style="medium"/>
      <bottom style="hair"/>
    </border>
    <border>
      <left style="thin"/>
      <right style="thin"/>
      <top style="medium"/>
      <bottom style="hair"/>
    </border>
    <border>
      <left style="thin"/>
      <right style="medium"/>
      <top style="medium"/>
      <bottom style="hair"/>
    </border>
    <border>
      <left style="thin"/>
      <right>
        <color indexed="63"/>
      </right>
      <top style="thin"/>
      <bottom style="medium"/>
    </border>
    <border>
      <left style="medium"/>
      <right style="medium"/>
      <top style="thin"/>
      <bottom style="medium"/>
    </border>
    <border>
      <left>
        <color indexed="63"/>
      </left>
      <right>
        <color indexed="63"/>
      </right>
      <top>
        <color indexed="63"/>
      </top>
      <bottom style="medium"/>
    </border>
    <border>
      <left style="medium"/>
      <right style="thin"/>
      <top style="thin"/>
      <bottom style="medium"/>
    </border>
    <border>
      <left style="medium"/>
      <right style="thin"/>
      <top style="double"/>
      <bottom style="thin"/>
    </border>
    <border>
      <left style="medium"/>
      <right style="thin"/>
      <top style="thin"/>
      <bottom style="thin"/>
    </border>
    <border>
      <left style="medium"/>
      <right style="thin"/>
      <top>
        <color indexed="63"/>
      </top>
      <bottom style="thin"/>
    </border>
    <border>
      <left style="medium"/>
      <right style="thin"/>
      <top style="thin"/>
      <bottom style="hair"/>
    </border>
    <border>
      <left style="medium"/>
      <right style="thin"/>
      <top style="hair"/>
      <bottom style="thin"/>
    </border>
    <border>
      <left style="medium"/>
      <right style="thin"/>
      <top style="hair"/>
      <bottom style="hair"/>
    </border>
    <border>
      <left>
        <color indexed="63"/>
      </left>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double"/>
      <top style="thin"/>
      <bottom style="hair"/>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hair"/>
      <bottom style="hair"/>
    </border>
    <border>
      <left>
        <color indexed="63"/>
      </left>
      <right style="double"/>
      <top style="hair"/>
      <bottom style="thin"/>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hair"/>
    </border>
    <border>
      <left>
        <color indexed="63"/>
      </left>
      <right style="thin"/>
      <top>
        <color indexed="63"/>
      </top>
      <bottom style="hair"/>
    </border>
    <border>
      <left style="double"/>
      <right style="hair"/>
      <top style="double"/>
      <bottom style="double"/>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medium"/>
      <bottom style="medium"/>
    </border>
    <border>
      <left>
        <color indexed="63"/>
      </left>
      <right style="thin"/>
      <top style="medium"/>
      <bottom style="medium"/>
    </border>
    <border>
      <left style="double"/>
      <right>
        <color indexed="63"/>
      </right>
      <top style="thin"/>
      <bottom style="thin"/>
    </border>
    <border>
      <left style="thin"/>
      <right style="hair"/>
      <top>
        <color indexed="63"/>
      </top>
      <bottom>
        <color indexed="63"/>
      </bottom>
    </border>
    <border>
      <left style="thin"/>
      <right style="hair"/>
      <top>
        <color indexed="63"/>
      </top>
      <bottom style="thin"/>
    </border>
    <border>
      <left style="hair"/>
      <right>
        <color indexed="63"/>
      </right>
      <top>
        <color indexed="63"/>
      </top>
      <bottom style="thin"/>
    </border>
    <border>
      <left style="medium"/>
      <right style="medium"/>
      <top style="thin"/>
      <bottom>
        <color indexed="63"/>
      </bottom>
    </border>
    <border>
      <left style="medium"/>
      <right style="medium"/>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uble"/>
      <bottom style="thin"/>
    </border>
    <border>
      <left>
        <color indexed="63"/>
      </left>
      <right style="thin"/>
      <top style="double"/>
      <bottom style="thin"/>
    </border>
    <border>
      <left style="medium"/>
      <right style="thin"/>
      <top style="thin"/>
      <bottom>
        <color indexed="63"/>
      </bottom>
    </border>
    <border>
      <left style="medium"/>
      <right style="thin"/>
      <top>
        <color indexed="63"/>
      </top>
      <bottom style="double"/>
    </border>
    <border>
      <left style="thin"/>
      <right style="thin"/>
      <top>
        <color indexed="63"/>
      </top>
      <bottom style="double"/>
    </border>
    <border>
      <left style="thin"/>
      <right style="medium"/>
      <top style="thin"/>
      <bottom>
        <color indexed="63"/>
      </bottom>
    </border>
    <border>
      <left style="thin"/>
      <right style="medium"/>
      <top>
        <color indexed="63"/>
      </top>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medium"/>
      <right>
        <color indexed="63"/>
      </right>
      <top style="double"/>
      <bottom>
        <color indexed="63"/>
      </bottom>
    </border>
    <border>
      <left style="medium"/>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1">
      <alignment horizontal="center" vertical="center"/>
      <protection/>
    </xf>
    <xf numFmtId="0" fontId="4" fillId="0" borderId="0" applyNumberFormat="0" applyFill="0" applyBorder="0" applyAlignment="0" applyProtection="0"/>
    <xf numFmtId="0" fontId="5" fillId="20" borderId="2"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 fillId="22" borderId="3" applyNumberFormat="0" applyFont="0" applyAlignment="0" applyProtection="0"/>
    <xf numFmtId="0" fontId="8" fillId="0" borderId="4" applyNumberFormat="0" applyFill="0" applyAlignment="0" applyProtection="0"/>
    <xf numFmtId="0" fontId="9" fillId="3" borderId="0" applyNumberFormat="0" applyBorder="0" applyAlignment="0" applyProtection="0"/>
    <xf numFmtId="0" fontId="10" fillId="23" borderId="5"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23" borderId="10"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5" applyNumberFormat="0" applyAlignment="0" applyProtection="0"/>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531">
    <xf numFmtId="0" fontId="0" fillId="0" borderId="0" xfId="0" applyAlignment="1">
      <alignment vertical="center"/>
    </xf>
    <xf numFmtId="0" fontId="0" fillId="23" borderId="0" xfId="0" applyFill="1" applyAlignment="1" applyProtection="1">
      <alignment vertical="center" wrapText="1"/>
      <protection locked="0"/>
    </xf>
    <xf numFmtId="0" fontId="0" fillId="23" borderId="0" xfId="0" applyFill="1" applyAlignment="1" applyProtection="1">
      <alignment vertical="center"/>
      <protection locked="0"/>
    </xf>
    <xf numFmtId="0" fontId="0" fillId="0" borderId="0" xfId="0" applyAlignment="1" applyProtection="1">
      <alignment vertical="center"/>
      <protection locked="0"/>
    </xf>
    <xf numFmtId="0" fontId="24" fillId="24" borderId="0" xfId="0" applyFont="1" applyFill="1" applyAlignment="1">
      <alignment vertical="center"/>
    </xf>
    <xf numFmtId="0" fontId="0" fillId="23" borderId="0" xfId="0" applyFill="1" applyAlignment="1" applyProtection="1">
      <alignment vertical="center"/>
      <protection locked="0"/>
    </xf>
    <xf numFmtId="0" fontId="25" fillId="23" borderId="0" xfId="0" applyFont="1" applyFill="1" applyAlignment="1" applyProtection="1">
      <alignment horizontal="center" vertical="center" wrapText="1"/>
      <protection locked="0"/>
    </xf>
    <xf numFmtId="0" fontId="0" fillId="0" borderId="0" xfId="0" applyBorder="1" applyAlignment="1" applyProtection="1">
      <alignment vertical="center" wrapText="1"/>
      <protection locked="0"/>
    </xf>
    <xf numFmtId="0" fontId="0" fillId="23" borderId="0" xfId="0" applyFill="1" applyBorder="1" applyAlignment="1" applyProtection="1">
      <alignment vertical="center" wrapText="1"/>
      <protection locked="0"/>
    </xf>
    <xf numFmtId="0" fontId="0" fillId="23" borderId="0" xfId="0" applyFill="1" applyBorder="1" applyAlignment="1" applyProtection="1">
      <alignment vertical="center"/>
      <protection locked="0"/>
    </xf>
    <xf numFmtId="0" fontId="0" fillId="0" borderId="0" xfId="0" applyBorder="1" applyAlignment="1" applyProtection="1">
      <alignment vertical="center"/>
      <protection locked="0"/>
    </xf>
    <xf numFmtId="0" fontId="26" fillId="0" borderId="0" xfId="0" applyFont="1" applyBorder="1" applyAlignment="1">
      <alignment vertical="center"/>
    </xf>
    <xf numFmtId="0" fontId="25" fillId="0" borderId="0" xfId="0" applyFont="1" applyBorder="1" applyAlignment="1" applyProtection="1">
      <alignment vertical="center"/>
      <protection locked="0"/>
    </xf>
    <xf numFmtId="0" fontId="0" fillId="0" borderId="11" xfId="0" applyBorder="1" applyAlignment="1" applyProtection="1">
      <alignment horizontal="center" vertical="center" wrapText="1"/>
      <protection locked="0"/>
    </xf>
    <xf numFmtId="0" fontId="27" fillId="25" borderId="12" xfId="0" applyFont="1" applyFill="1" applyBorder="1" applyAlignment="1" applyProtection="1">
      <alignment vertical="center" wrapText="1"/>
      <protection locked="0"/>
    </xf>
    <xf numFmtId="0" fontId="0" fillId="0" borderId="13" xfId="0" applyBorder="1" applyAlignment="1" applyProtection="1">
      <alignment horizontal="center"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21" borderId="15" xfId="0" applyFill="1" applyBorder="1" applyAlignment="1" applyProtection="1">
      <alignment horizontal="left" vertical="center" wrapText="1"/>
      <protection locked="0"/>
    </xf>
    <xf numFmtId="0" fontId="0" fillId="0" borderId="16" xfId="0" applyFill="1" applyBorder="1" applyAlignment="1" applyProtection="1">
      <alignment vertical="center" wrapText="1"/>
      <protection locked="0"/>
    </xf>
    <xf numFmtId="0" fontId="0" fillId="21" borderId="17" xfId="0" applyFill="1" applyBorder="1" applyAlignment="1" applyProtection="1">
      <alignment horizontal="left" vertical="center" wrapText="1"/>
      <protection locked="0"/>
    </xf>
    <xf numFmtId="0" fontId="0" fillId="23" borderId="0" xfId="0" applyFont="1" applyFill="1" applyBorder="1" applyAlignment="1" applyProtection="1">
      <alignment horizontal="justify" vertical="center" wrapText="1"/>
      <protection locked="0"/>
    </xf>
    <xf numFmtId="0" fontId="0" fillId="26" borderId="13" xfId="0" applyFill="1" applyBorder="1" applyAlignment="1" applyProtection="1">
      <alignment vertical="center" wrapText="1"/>
      <protection locked="0"/>
    </xf>
    <xf numFmtId="0" fontId="0" fillId="0" borderId="0" xfId="0" applyAlignment="1" applyProtection="1">
      <alignment vertical="center" wrapText="1"/>
      <protection locked="0"/>
    </xf>
    <xf numFmtId="0" fontId="25" fillId="0" borderId="0" xfId="0" applyFont="1" applyAlignment="1" applyProtection="1">
      <alignment vertical="center"/>
      <protection locked="0"/>
    </xf>
    <xf numFmtId="0" fontId="27" fillId="27" borderId="18" xfId="0" applyFont="1" applyFill="1" applyBorder="1" applyAlignment="1" applyProtection="1">
      <alignment vertical="center" wrapText="1"/>
      <protection locked="0"/>
    </xf>
    <xf numFmtId="0" fontId="27" fillId="27" borderId="19" xfId="0" applyFont="1" applyFill="1" applyBorder="1" applyAlignment="1" applyProtection="1">
      <alignment vertical="center" wrapText="1"/>
      <protection locked="0"/>
    </xf>
    <xf numFmtId="0" fontId="0" fillId="0" borderId="13" xfId="0" applyBorder="1" applyAlignment="1" applyProtection="1">
      <alignment horizontal="left" vertical="center" wrapText="1"/>
      <protection locked="0"/>
    </xf>
    <xf numFmtId="0" fontId="0" fillId="0" borderId="0" xfId="0" applyAlignment="1">
      <alignment vertical="center" wrapText="1"/>
    </xf>
    <xf numFmtId="0" fontId="23" fillId="0" borderId="0" xfId="0" applyFont="1" applyAlignment="1">
      <alignment horizontal="centerContinuous" vertical="center" wrapText="1"/>
    </xf>
    <xf numFmtId="0" fontId="0" fillId="0" borderId="0" xfId="0" applyFont="1" applyAlignment="1">
      <alignment horizontal="centerContinuous" vertical="center"/>
    </xf>
    <xf numFmtId="0" fontId="0" fillId="0" borderId="0" xfId="0" applyFont="1" applyAlignment="1">
      <alignment vertical="center"/>
    </xf>
    <xf numFmtId="0" fontId="25" fillId="0" borderId="0" xfId="0" applyFont="1" applyAlignment="1">
      <alignment horizontal="centerContinuous" vertical="center"/>
    </xf>
    <xf numFmtId="0" fontId="29" fillId="0" borderId="0" xfId="0" applyFont="1" applyAlignment="1">
      <alignment vertical="center"/>
    </xf>
    <xf numFmtId="0" fontId="25" fillId="0" borderId="0" xfId="0" applyFont="1" applyAlignment="1">
      <alignment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3" xfId="0" applyBorder="1" applyAlignment="1">
      <alignment horizontal="center" vertical="center" wrapText="1"/>
    </xf>
    <xf numFmtId="38" fontId="0" fillId="21" borderId="13" xfId="50" applyFill="1" applyBorder="1" applyAlignment="1">
      <alignment vertical="center" wrapText="1"/>
    </xf>
    <xf numFmtId="0" fontId="0" fillId="21" borderId="13" xfId="0" applyFont="1" applyFill="1" applyBorder="1" applyAlignment="1">
      <alignment horizontal="center" vertical="center"/>
    </xf>
    <xf numFmtId="0" fontId="0" fillId="0" borderId="0" xfId="0" applyBorder="1" applyAlignment="1">
      <alignment horizontal="left" vertical="center"/>
    </xf>
    <xf numFmtId="0" fontId="0" fillId="21" borderId="13" xfId="0" applyFill="1" applyBorder="1" applyAlignment="1">
      <alignment horizontal="center" vertical="center" wrapText="1"/>
    </xf>
    <xf numFmtId="0" fontId="0" fillId="0" borderId="0" xfId="0" applyFont="1" applyFill="1" applyBorder="1" applyAlignment="1">
      <alignment vertical="center"/>
    </xf>
    <xf numFmtId="201" fontId="0" fillId="0" borderId="0" xfId="0" applyNumberFormat="1" applyFont="1" applyAlignment="1">
      <alignment vertical="center"/>
    </xf>
    <xf numFmtId="0" fontId="0" fillId="27" borderId="20" xfId="0" applyFill="1" applyBorder="1" applyAlignment="1">
      <alignment horizontal="center" vertical="center"/>
    </xf>
    <xf numFmtId="0" fontId="30" fillId="27" borderId="21" xfId="0" applyFont="1" applyFill="1" applyBorder="1" applyAlignment="1">
      <alignment horizontal="center" vertical="center" shrinkToFit="1"/>
    </xf>
    <xf numFmtId="0" fontId="0" fillId="21" borderId="22" xfId="0" applyFont="1" applyFill="1" applyBorder="1" applyAlignment="1">
      <alignment horizontal="left" vertical="center" wrapText="1"/>
    </xf>
    <xf numFmtId="0" fontId="0" fillId="21" borderId="23" xfId="0" applyFont="1" applyFill="1" applyBorder="1" applyAlignment="1">
      <alignment horizontal="center" vertical="center" wrapText="1"/>
    </xf>
    <xf numFmtId="0" fontId="12" fillId="21" borderId="24" xfId="0" applyFont="1" applyFill="1" applyBorder="1" applyAlignment="1">
      <alignment horizontal="right" vertical="center" wrapText="1"/>
    </xf>
    <xf numFmtId="0" fontId="12" fillId="21" borderId="25" xfId="0" applyFont="1" applyFill="1" applyBorder="1" applyAlignment="1">
      <alignment horizontal="right" vertical="center" wrapText="1"/>
    </xf>
    <xf numFmtId="0" fontId="12" fillId="21" borderId="26" xfId="0" applyFont="1" applyFill="1" applyBorder="1" applyAlignment="1">
      <alignment horizontal="right" vertical="center" wrapText="1"/>
    </xf>
    <xf numFmtId="0" fontId="12" fillId="21" borderId="27" xfId="0" applyFont="1" applyFill="1" applyBorder="1" applyAlignment="1">
      <alignment horizontal="right" vertical="center" wrapText="1"/>
    </xf>
    <xf numFmtId="0" fontId="12" fillId="21" borderId="28" xfId="0" applyFont="1" applyFill="1" applyBorder="1" applyAlignment="1">
      <alignment horizontal="right" vertical="center" wrapText="1"/>
    </xf>
    <xf numFmtId="0" fontId="12" fillId="21" borderId="22" xfId="0" applyFont="1" applyFill="1" applyBorder="1" applyAlignment="1">
      <alignment horizontal="right" vertical="center" wrapText="1"/>
    </xf>
    <xf numFmtId="0" fontId="0" fillId="25" borderId="29" xfId="0" applyFont="1" applyFill="1" applyBorder="1" applyAlignment="1">
      <alignment horizontal="justify" vertical="center" wrapText="1"/>
    </xf>
    <xf numFmtId="0" fontId="0" fillId="0" borderId="30" xfId="0" applyFont="1" applyBorder="1" applyAlignment="1">
      <alignment horizontal="center" vertical="center" wrapText="1"/>
    </xf>
    <xf numFmtId="0" fontId="0" fillId="25" borderId="31" xfId="0" applyFont="1" applyFill="1" applyBorder="1" applyAlignment="1">
      <alignment horizontal="justify" vertical="center" wrapText="1"/>
    </xf>
    <xf numFmtId="0" fontId="0" fillId="0" borderId="23" xfId="0" applyFont="1" applyBorder="1" applyAlignment="1">
      <alignment horizontal="center" vertical="center" wrapText="1"/>
    </xf>
    <xf numFmtId="0" fontId="0" fillId="25" borderId="32" xfId="0" applyFont="1" applyFill="1" applyBorder="1" applyAlignment="1">
      <alignment horizontal="justify" vertical="center" wrapText="1"/>
    </xf>
    <xf numFmtId="0" fontId="0" fillId="0" borderId="33" xfId="0" applyFont="1" applyBorder="1" applyAlignment="1">
      <alignment horizontal="center" vertical="center" wrapText="1"/>
    </xf>
    <xf numFmtId="0" fontId="12" fillId="21" borderId="34" xfId="0" applyFont="1" applyFill="1" applyBorder="1" applyAlignment="1">
      <alignment horizontal="right" vertical="center" wrapText="1"/>
    </xf>
    <xf numFmtId="0" fontId="12" fillId="21" borderId="35" xfId="0" applyFont="1" applyFill="1" applyBorder="1" applyAlignment="1">
      <alignment horizontal="right" vertical="center" wrapText="1"/>
    </xf>
    <xf numFmtId="0" fontId="12" fillId="21" borderId="36" xfId="0" applyFont="1" applyFill="1" applyBorder="1" applyAlignment="1">
      <alignment horizontal="right" vertical="center" wrapText="1"/>
    </xf>
    <xf numFmtId="0" fontId="0" fillId="21" borderId="30" xfId="0" applyFont="1" applyFill="1" applyBorder="1" applyAlignment="1">
      <alignment horizontal="center" vertical="center" wrapText="1"/>
    </xf>
    <xf numFmtId="0" fontId="0" fillId="21" borderId="37" xfId="0" applyFont="1" applyFill="1" applyBorder="1" applyAlignment="1">
      <alignment horizontal="center" vertical="center" wrapText="1"/>
    </xf>
    <xf numFmtId="0" fontId="12" fillId="21" borderId="38" xfId="0" applyFont="1" applyFill="1" applyBorder="1" applyAlignment="1">
      <alignment horizontal="right" vertical="center" wrapText="1"/>
    </xf>
    <xf numFmtId="0" fontId="12" fillId="21" borderId="39" xfId="0" applyFont="1" applyFill="1" applyBorder="1" applyAlignment="1">
      <alignment horizontal="right" vertical="center" wrapText="1"/>
    </xf>
    <xf numFmtId="0" fontId="12" fillId="21" borderId="40" xfId="0" applyFont="1" applyFill="1" applyBorder="1" applyAlignment="1">
      <alignment horizontal="right" vertical="center" wrapText="1"/>
    </xf>
    <xf numFmtId="0" fontId="0" fillId="25" borderId="41" xfId="0" applyFont="1" applyFill="1" applyBorder="1" applyAlignment="1">
      <alignment horizontal="justify" vertical="center" wrapText="1"/>
    </xf>
    <xf numFmtId="0" fontId="0" fillId="0" borderId="42" xfId="0" applyFont="1" applyBorder="1" applyAlignment="1">
      <alignment horizontal="center" vertical="center" wrapText="1"/>
    </xf>
    <xf numFmtId="0" fontId="12" fillId="21" borderId="43" xfId="0" applyFont="1" applyFill="1" applyBorder="1" applyAlignment="1">
      <alignment horizontal="right" vertical="center" wrapText="1"/>
    </xf>
    <xf numFmtId="0" fontId="12" fillId="21" borderId="44" xfId="0" applyFont="1" applyFill="1" applyBorder="1" applyAlignment="1">
      <alignment horizontal="right" vertical="center" wrapText="1"/>
    </xf>
    <xf numFmtId="0" fontId="12" fillId="21" borderId="45" xfId="0" applyFont="1" applyFill="1" applyBorder="1" applyAlignment="1">
      <alignment horizontal="right" vertical="center" wrapText="1"/>
    </xf>
    <xf numFmtId="0" fontId="0" fillId="24" borderId="0" xfId="0" applyFont="1" applyFill="1" applyAlignment="1">
      <alignment vertical="center"/>
    </xf>
    <xf numFmtId="0" fontId="12" fillId="27" borderId="15" xfId="0" applyFont="1" applyFill="1" applyBorder="1" applyAlignment="1">
      <alignment horizontal="center" vertical="center" wrapText="1"/>
    </xf>
    <xf numFmtId="0" fontId="12" fillId="27" borderId="46" xfId="0" applyFont="1" applyFill="1" applyBorder="1" applyAlignment="1">
      <alignment horizontal="center" vertical="center" wrapText="1"/>
    </xf>
    <xf numFmtId="0" fontId="12" fillId="21" borderId="47" xfId="0" applyFont="1" applyFill="1" applyBorder="1" applyAlignment="1">
      <alignment horizontal="right" vertical="center" wrapText="1"/>
    </xf>
    <xf numFmtId="0" fontId="12" fillId="0" borderId="30" xfId="0" applyFont="1" applyFill="1" applyBorder="1" applyAlignment="1">
      <alignment horizontal="center" vertical="center" wrapText="1"/>
    </xf>
    <xf numFmtId="0" fontId="12" fillId="21" borderId="48" xfId="0" applyFont="1" applyFill="1" applyBorder="1" applyAlignment="1">
      <alignment horizontal="right" vertical="center" wrapText="1"/>
    </xf>
    <xf numFmtId="0" fontId="12" fillId="0" borderId="23" xfId="0" applyFont="1" applyFill="1" applyBorder="1" applyAlignment="1">
      <alignment horizontal="center" vertical="center" wrapText="1"/>
    </xf>
    <xf numFmtId="0" fontId="12" fillId="21" borderId="49" xfId="0" applyFont="1" applyFill="1" applyBorder="1" applyAlignment="1">
      <alignment horizontal="right" vertical="center" wrapText="1"/>
    </xf>
    <xf numFmtId="0" fontId="12" fillId="0" borderId="42" xfId="0" applyFont="1" applyFill="1" applyBorder="1" applyAlignment="1">
      <alignment horizontal="center" vertical="center" wrapText="1"/>
    </xf>
    <xf numFmtId="204" fontId="0" fillId="0" borderId="47" xfId="0" applyNumberFormat="1" applyFont="1" applyFill="1" applyBorder="1" applyAlignment="1">
      <alignment horizontal="right" vertical="center" wrapText="1"/>
    </xf>
    <xf numFmtId="0" fontId="0" fillId="0" borderId="30" xfId="0" applyFont="1" applyFill="1" applyBorder="1" applyAlignment="1">
      <alignment horizontal="center" vertical="center" shrinkToFit="1"/>
    </xf>
    <xf numFmtId="204" fontId="0" fillId="0" borderId="48" xfId="0" applyNumberFormat="1" applyFont="1" applyFill="1" applyBorder="1" applyAlignment="1">
      <alignment horizontal="right" vertical="center" wrapText="1"/>
    </xf>
    <xf numFmtId="0" fontId="0" fillId="0" borderId="23" xfId="0" applyFont="1" applyFill="1" applyBorder="1" applyAlignment="1">
      <alignment horizontal="center" vertical="center" shrinkToFit="1"/>
    </xf>
    <xf numFmtId="0" fontId="24" fillId="24" borderId="0" xfId="0" applyFont="1" applyFill="1" applyAlignment="1">
      <alignment vertical="center"/>
    </xf>
    <xf numFmtId="204" fontId="0" fillId="0" borderId="49" xfId="0" applyNumberFormat="1" applyFont="1" applyFill="1" applyBorder="1" applyAlignment="1">
      <alignment horizontal="right" vertical="center" wrapText="1"/>
    </xf>
    <xf numFmtId="0" fontId="0" fillId="0" borderId="42" xfId="0" applyFont="1" applyFill="1" applyBorder="1" applyAlignment="1">
      <alignment horizontal="center" vertical="center" shrinkToFit="1"/>
    </xf>
    <xf numFmtId="0" fontId="0" fillId="21" borderId="48" xfId="0" applyNumberFormat="1" applyFont="1" applyFill="1" applyBorder="1" applyAlignment="1">
      <alignment vertical="center" wrapText="1"/>
    </xf>
    <xf numFmtId="0" fontId="0" fillId="21" borderId="49" xfId="0" applyNumberFormat="1" applyFont="1" applyFill="1" applyBorder="1" applyAlignment="1">
      <alignment vertical="center" wrapText="1"/>
    </xf>
    <xf numFmtId="0" fontId="12" fillId="27" borderId="50" xfId="0" applyFont="1" applyFill="1" applyBorder="1" applyAlignment="1">
      <alignment horizontal="center" vertical="center" wrapText="1" shrinkToFit="1"/>
    </xf>
    <xf numFmtId="0" fontId="30" fillId="27" borderId="11" xfId="0" applyFont="1" applyFill="1" applyBorder="1" applyAlignment="1">
      <alignment horizontal="center" vertical="center" wrapText="1" shrinkToFit="1"/>
    </xf>
    <xf numFmtId="38" fontId="12" fillId="0" borderId="51" xfId="50" applyFont="1" applyFill="1" applyBorder="1" applyAlignment="1">
      <alignment horizontal="right" vertical="center" wrapText="1"/>
    </xf>
    <xf numFmtId="38" fontId="12" fillId="0" borderId="52" xfId="50" applyFont="1" applyFill="1" applyBorder="1" applyAlignment="1">
      <alignment horizontal="right" vertical="center" wrapText="1"/>
    </xf>
    <xf numFmtId="38" fontId="12" fillId="0" borderId="53" xfId="50" applyFont="1" applyFill="1" applyBorder="1" applyAlignment="1">
      <alignment horizontal="right" vertical="center" wrapText="1"/>
    </xf>
    <xf numFmtId="38" fontId="12" fillId="0" borderId="54" xfId="50" applyFont="1" applyFill="1" applyBorder="1" applyAlignment="1">
      <alignment horizontal="right" vertical="center" wrapText="1"/>
    </xf>
    <xf numFmtId="38" fontId="12" fillId="0" borderId="55" xfId="50" applyFont="1" applyFill="1" applyBorder="1" applyAlignment="1">
      <alignment horizontal="right" vertical="center" wrapText="1"/>
    </xf>
    <xf numFmtId="38" fontId="12" fillId="0" borderId="28" xfId="50" applyFont="1" applyFill="1" applyBorder="1" applyAlignment="1">
      <alignment horizontal="right" vertical="center" wrapText="1"/>
    </xf>
    <xf numFmtId="38" fontId="12" fillId="0" borderId="22" xfId="50" applyFont="1" applyFill="1" applyBorder="1" applyAlignment="1">
      <alignment horizontal="right" vertical="center" wrapText="1"/>
    </xf>
    <xf numFmtId="38" fontId="12" fillId="0" borderId="56" xfId="50" applyFont="1" applyFill="1" applyBorder="1" applyAlignment="1">
      <alignment horizontal="right" vertical="center" wrapText="1"/>
    </xf>
    <xf numFmtId="38" fontId="12" fillId="0" borderId="57" xfId="50" applyFont="1" applyFill="1" applyBorder="1" applyAlignment="1">
      <alignment horizontal="right" vertical="center" wrapText="1"/>
    </xf>
    <xf numFmtId="38" fontId="12" fillId="0" borderId="35" xfId="50" applyFont="1" applyFill="1" applyBorder="1" applyAlignment="1">
      <alignment horizontal="right" vertical="center" wrapText="1"/>
    </xf>
    <xf numFmtId="38" fontId="12" fillId="0" borderId="36" xfId="50" applyFont="1" applyFill="1" applyBorder="1" applyAlignment="1">
      <alignment horizontal="right" vertical="center" wrapText="1"/>
    </xf>
    <xf numFmtId="38" fontId="12" fillId="0" borderId="58" xfId="50" applyFont="1" applyFill="1" applyBorder="1" applyAlignment="1">
      <alignment horizontal="right" vertical="center" wrapText="1"/>
    </xf>
    <xf numFmtId="38" fontId="12" fillId="0" borderId="59" xfId="50" applyFont="1" applyFill="1" applyBorder="1" applyAlignment="1">
      <alignment horizontal="right" vertical="center" wrapText="1"/>
    </xf>
    <xf numFmtId="38" fontId="12" fillId="0" borderId="25" xfId="50" applyFont="1" applyFill="1" applyBorder="1" applyAlignment="1">
      <alignment horizontal="right" vertical="center" wrapText="1"/>
    </xf>
    <xf numFmtId="38" fontId="12" fillId="0" borderId="26" xfId="50" applyFont="1" applyFill="1" applyBorder="1" applyAlignment="1">
      <alignment horizontal="right" vertical="center" wrapText="1"/>
    </xf>
    <xf numFmtId="38" fontId="12" fillId="0" borderId="60" xfId="50" applyFont="1" applyFill="1" applyBorder="1" applyAlignment="1">
      <alignment horizontal="right" vertical="center" wrapText="1"/>
    </xf>
    <xf numFmtId="38" fontId="12" fillId="0" borderId="61" xfId="50" applyFont="1" applyFill="1" applyBorder="1" applyAlignment="1">
      <alignment horizontal="right" vertical="center" wrapText="1"/>
    </xf>
    <xf numFmtId="38" fontId="12" fillId="0" borderId="44" xfId="50" applyFont="1" applyFill="1" applyBorder="1" applyAlignment="1">
      <alignment horizontal="right" vertical="center" wrapText="1"/>
    </xf>
    <xf numFmtId="38" fontId="12" fillId="0" borderId="45" xfId="50" applyFont="1" applyFill="1" applyBorder="1" applyAlignment="1">
      <alignment horizontal="right" vertical="center" wrapText="1"/>
    </xf>
    <xf numFmtId="38" fontId="12" fillId="0" borderId="62" xfId="50" applyFont="1" applyFill="1" applyBorder="1" applyAlignment="1">
      <alignment horizontal="right" vertical="center" wrapText="1"/>
    </xf>
    <xf numFmtId="38" fontId="12" fillId="0" borderId="63" xfId="50" applyFont="1" applyFill="1" applyBorder="1" applyAlignment="1">
      <alignment horizontal="right" vertical="center" wrapText="1"/>
    </xf>
    <xf numFmtId="38" fontId="12" fillId="0" borderId="64" xfId="50" applyFont="1" applyFill="1" applyBorder="1" applyAlignment="1">
      <alignment horizontal="right" vertical="center" wrapText="1"/>
    </xf>
    <xf numFmtId="38" fontId="12" fillId="0" borderId="65" xfId="50" applyFont="1" applyFill="1" applyBorder="1" applyAlignment="1">
      <alignment horizontal="right" vertical="center" wrapText="1"/>
    </xf>
    <xf numFmtId="38" fontId="12" fillId="0" borderId="66" xfId="50" applyFont="1" applyFill="1" applyBorder="1" applyAlignment="1">
      <alignment horizontal="right" vertical="center" wrapText="1"/>
    </xf>
    <xf numFmtId="38" fontId="12" fillId="0" borderId="67" xfId="50" applyFont="1" applyFill="1" applyBorder="1" applyAlignment="1">
      <alignment horizontal="right" vertical="center" wrapText="1"/>
    </xf>
    <xf numFmtId="38" fontId="12" fillId="0" borderId="68" xfId="50" applyFont="1" applyFill="1" applyBorder="1" applyAlignment="1">
      <alignment horizontal="right" vertical="center" wrapText="1"/>
    </xf>
    <xf numFmtId="38" fontId="12" fillId="0" borderId="20" xfId="50" applyFont="1" applyFill="1" applyBorder="1" applyAlignment="1">
      <alignment horizontal="right" vertical="center" wrapText="1"/>
    </xf>
    <xf numFmtId="38" fontId="12" fillId="0" borderId="69" xfId="50" applyFont="1" applyFill="1" applyBorder="1" applyAlignment="1">
      <alignment horizontal="right" vertical="center" wrapText="1"/>
    </xf>
    <xf numFmtId="38" fontId="12" fillId="0" borderId="11" xfId="50" applyFont="1" applyFill="1" applyBorder="1" applyAlignment="1">
      <alignment horizontal="right" vertical="center" wrapText="1"/>
    </xf>
    <xf numFmtId="38" fontId="12" fillId="0" borderId="70" xfId="50" applyFont="1" applyFill="1" applyBorder="1" applyAlignment="1">
      <alignment horizontal="right" vertical="center" wrapText="1"/>
    </xf>
    <xf numFmtId="38" fontId="12" fillId="0" borderId="71" xfId="50" applyFont="1" applyFill="1" applyBorder="1" applyAlignment="1">
      <alignment horizontal="right" vertical="center" wrapText="1"/>
    </xf>
    <xf numFmtId="38" fontId="12" fillId="0" borderId="72" xfId="50" applyFont="1" applyFill="1" applyBorder="1" applyAlignment="1">
      <alignment horizontal="right" vertical="center" wrapText="1"/>
    </xf>
    <xf numFmtId="38" fontId="12" fillId="0" borderId="73" xfId="50" applyFont="1" applyFill="1" applyBorder="1" applyAlignment="1">
      <alignment horizontal="right" vertical="center" wrapText="1"/>
    </xf>
    <xf numFmtId="38" fontId="12" fillId="0" borderId="74" xfId="50" applyFont="1" applyFill="1" applyBorder="1" applyAlignment="1">
      <alignment horizontal="right" vertical="center" wrapText="1"/>
    </xf>
    <xf numFmtId="199" fontId="29" fillId="0" borderId="75" xfId="0" applyNumberFormat="1" applyFont="1" applyBorder="1" applyAlignment="1">
      <alignment vertical="center" wrapText="1"/>
    </xf>
    <xf numFmtId="0" fontId="24" fillId="0" borderId="0" xfId="0" applyFont="1" applyAlignment="1">
      <alignment vertical="center"/>
    </xf>
    <xf numFmtId="0" fontId="0" fillId="0" borderId="50" xfId="0" applyFont="1" applyBorder="1" applyAlignment="1">
      <alignment horizontal="center" vertical="center"/>
    </xf>
    <xf numFmtId="0" fontId="12" fillId="0" borderId="76" xfId="0" applyFont="1" applyBorder="1" applyAlignment="1">
      <alignment horizontal="center" vertical="center" wrapText="1"/>
    </xf>
    <xf numFmtId="196" fontId="29" fillId="0" borderId="77" xfId="0" applyNumberFormat="1" applyFont="1" applyFill="1" applyBorder="1" applyAlignment="1">
      <alignment vertical="center" wrapText="1"/>
    </xf>
    <xf numFmtId="0" fontId="29" fillId="0" borderId="78" xfId="0" applyFont="1" applyFill="1" applyBorder="1" applyAlignment="1">
      <alignment horizontal="center" vertical="center"/>
    </xf>
    <xf numFmtId="195" fontId="0" fillId="0" borderId="0" xfId="0" applyNumberFormat="1" applyFont="1" applyAlignment="1">
      <alignment vertical="center"/>
    </xf>
    <xf numFmtId="0" fontId="12" fillId="0" borderId="79" xfId="0" applyFont="1" applyBorder="1" applyAlignment="1">
      <alignment horizontal="center" vertical="center" wrapText="1"/>
    </xf>
    <xf numFmtId="194" fontId="0" fillId="0" borderId="79" xfId="0" applyNumberFormat="1" applyFill="1" applyBorder="1" applyAlignment="1">
      <alignment vertical="center" wrapText="1"/>
    </xf>
    <xf numFmtId="0" fontId="0" fillId="0" borderId="79" xfId="0" applyFill="1" applyBorder="1" applyAlignment="1">
      <alignment horizontal="center" vertical="center" wrapText="1"/>
    </xf>
    <xf numFmtId="0" fontId="0" fillId="0" borderId="0" xfId="0" applyFont="1" applyBorder="1" applyAlignment="1">
      <alignment vertical="center"/>
    </xf>
    <xf numFmtId="0" fontId="0" fillId="0" borderId="0" xfId="63">
      <alignment vertical="center"/>
      <protection/>
    </xf>
    <xf numFmtId="0" fontId="0" fillId="0" borderId="0" xfId="63" applyFill="1">
      <alignment vertical="center"/>
      <protection/>
    </xf>
    <xf numFmtId="0" fontId="0" fillId="0" borderId="0" xfId="63" applyFont="1" applyFill="1">
      <alignment vertical="center"/>
      <protection/>
    </xf>
    <xf numFmtId="0" fontId="0" fillId="0" borderId="0" xfId="63" applyFont="1">
      <alignment vertical="center"/>
      <protection/>
    </xf>
    <xf numFmtId="0" fontId="0" fillId="0" borderId="0" xfId="63" applyFont="1" applyFill="1" applyAlignment="1">
      <alignment horizontal="left" vertical="center"/>
      <protection/>
    </xf>
    <xf numFmtId="0" fontId="0" fillId="0" borderId="13" xfId="63" applyFill="1" applyBorder="1">
      <alignment vertical="center"/>
      <protection/>
    </xf>
    <xf numFmtId="0" fontId="0" fillId="0" borderId="13" xfId="63" applyFont="1" applyFill="1" applyBorder="1" applyAlignment="1">
      <alignment horizontal="left" vertical="center"/>
      <protection/>
    </xf>
    <xf numFmtId="0" fontId="0" fillId="0" borderId="80" xfId="63" applyFont="1" applyBorder="1">
      <alignment vertical="center"/>
      <protection/>
    </xf>
    <xf numFmtId="0" fontId="0" fillId="0" borderId="14" xfId="63" applyFont="1" applyBorder="1">
      <alignment vertical="center"/>
      <protection/>
    </xf>
    <xf numFmtId="0" fontId="0" fillId="0" borderId="14" xfId="63" applyBorder="1">
      <alignment vertical="center"/>
      <protection/>
    </xf>
    <xf numFmtId="0" fontId="0" fillId="0" borderId="13" xfId="63" applyFont="1" applyFill="1" applyBorder="1" applyAlignment="1">
      <alignment horizontal="center" vertical="center"/>
      <protection/>
    </xf>
    <xf numFmtId="184" fontId="0" fillId="0" borderId="81" xfId="50" applyNumberFormat="1" applyFont="1" applyFill="1" applyBorder="1" applyAlignment="1" applyProtection="1">
      <alignment vertical="center"/>
      <protection locked="0"/>
    </xf>
    <xf numFmtId="0" fontId="0" fillId="0" borderId="82" xfId="63" applyFill="1" applyBorder="1">
      <alignment vertical="center"/>
      <protection/>
    </xf>
    <xf numFmtId="0" fontId="27" fillId="0" borderId="83" xfId="63" applyFont="1" applyFill="1" applyBorder="1">
      <alignment vertical="center"/>
      <protection/>
    </xf>
    <xf numFmtId="0" fontId="0" fillId="0" borderId="84" xfId="63" applyFill="1" applyBorder="1">
      <alignment vertical="center"/>
      <protection/>
    </xf>
    <xf numFmtId="0" fontId="0" fillId="0" borderId="13" xfId="63" applyFont="1" applyFill="1" applyBorder="1" applyAlignment="1" applyProtection="1">
      <alignment vertical="center" shrinkToFit="1"/>
      <protection/>
    </xf>
    <xf numFmtId="184" fontId="0" fillId="0" borderId="15" xfId="63" applyNumberFormat="1" applyFont="1" applyFill="1" applyBorder="1" applyAlignment="1" applyProtection="1">
      <alignment vertical="center" shrinkToFit="1"/>
      <protection/>
    </xf>
    <xf numFmtId="0" fontId="0" fillId="0" borderId="46" xfId="63" applyFont="1" applyFill="1" applyBorder="1" applyAlignment="1" applyProtection="1">
      <alignment vertical="center" shrinkToFit="1"/>
      <protection/>
    </xf>
    <xf numFmtId="187" fontId="0" fillId="0" borderId="15" xfId="63" applyNumberFormat="1" applyFont="1" applyFill="1" applyBorder="1" applyAlignment="1" applyProtection="1">
      <alignment vertical="center" shrinkToFit="1"/>
      <protection/>
    </xf>
    <xf numFmtId="0" fontId="0" fillId="0" borderId="15" xfId="63" applyBorder="1">
      <alignment vertical="center"/>
      <protection/>
    </xf>
    <xf numFmtId="0" fontId="0" fillId="0" borderId="46" xfId="63" applyFont="1" applyBorder="1">
      <alignment vertical="center"/>
      <protection/>
    </xf>
    <xf numFmtId="193" fontId="0" fillId="0" borderId="15" xfId="63" applyNumberFormat="1" applyBorder="1">
      <alignment vertical="center"/>
      <protection/>
    </xf>
    <xf numFmtId="184" fontId="0" fillId="0" borderId="13" xfId="50" applyNumberFormat="1" applyFont="1" applyFill="1" applyBorder="1" applyAlignment="1" applyProtection="1">
      <alignment vertical="center"/>
      <protection locked="0"/>
    </xf>
    <xf numFmtId="0" fontId="0" fillId="0" borderId="85" xfId="63" applyFill="1" applyBorder="1">
      <alignment vertical="center"/>
      <protection/>
    </xf>
    <xf numFmtId="0" fontId="27" fillId="0" borderId="86" xfId="63" applyFont="1" applyFill="1" applyBorder="1">
      <alignment vertical="center"/>
      <protection/>
    </xf>
    <xf numFmtId="0" fontId="0" fillId="0" borderId="60" xfId="63" applyFont="1" applyFill="1" applyBorder="1" applyAlignment="1" applyProtection="1">
      <alignment vertical="center" shrinkToFit="1"/>
      <protection/>
    </xf>
    <xf numFmtId="184" fontId="0" fillId="0" borderId="60" xfId="50" applyNumberFormat="1" applyFont="1" applyFill="1" applyBorder="1" applyAlignment="1" applyProtection="1">
      <alignment vertical="center"/>
      <protection locked="0"/>
    </xf>
    <xf numFmtId="0" fontId="0" fillId="0" borderId="87" xfId="63" applyFill="1" applyBorder="1">
      <alignment vertical="center"/>
      <protection/>
    </xf>
    <xf numFmtId="0" fontId="27" fillId="0" borderId="88" xfId="63" applyFont="1" applyFill="1" applyBorder="1">
      <alignment vertical="center"/>
      <protection/>
    </xf>
    <xf numFmtId="0" fontId="0" fillId="0" borderId="62" xfId="63" applyFont="1" applyFill="1" applyBorder="1" applyAlignment="1" applyProtection="1">
      <alignment vertical="center" shrinkToFit="1"/>
      <protection/>
    </xf>
    <xf numFmtId="184" fontId="0" fillId="0" borderId="62" xfId="50" applyNumberFormat="1" applyFont="1" applyFill="1" applyBorder="1" applyAlignment="1" applyProtection="1">
      <alignment vertical="center"/>
      <protection locked="0"/>
    </xf>
    <xf numFmtId="0" fontId="0" fillId="0" borderId="89" xfId="63" applyFill="1" applyBorder="1">
      <alignment vertical="center"/>
      <protection/>
    </xf>
    <xf numFmtId="0" fontId="27" fillId="0" borderId="90" xfId="63" applyFont="1" applyFill="1" applyBorder="1">
      <alignment vertical="center"/>
      <protection/>
    </xf>
    <xf numFmtId="0" fontId="0" fillId="0" borderId="56" xfId="63" applyFont="1" applyFill="1" applyBorder="1" applyAlignment="1" applyProtection="1">
      <alignment vertical="center" shrinkToFit="1"/>
      <protection/>
    </xf>
    <xf numFmtId="184" fontId="0" fillId="0" borderId="56" xfId="50" applyNumberFormat="1" applyFont="1" applyFill="1" applyBorder="1" applyAlignment="1" applyProtection="1">
      <alignment vertical="center"/>
      <protection locked="0"/>
    </xf>
    <xf numFmtId="0" fontId="0" fillId="0" borderId="91" xfId="63" applyFill="1" applyBorder="1">
      <alignment vertical="center"/>
      <protection/>
    </xf>
    <xf numFmtId="0" fontId="27" fillId="0" borderId="92" xfId="63" applyFont="1" applyFill="1" applyBorder="1">
      <alignment vertical="center"/>
      <protection/>
    </xf>
    <xf numFmtId="0" fontId="0" fillId="0" borderId="13" xfId="63" applyFont="1" applyFill="1" applyBorder="1" applyAlignment="1" applyProtection="1">
      <alignment vertical="center"/>
      <protection/>
    </xf>
    <xf numFmtId="184" fontId="0" fillId="0" borderId="15" xfId="63" applyNumberFormat="1" applyFont="1" applyFill="1" applyBorder="1" applyAlignment="1" applyProtection="1">
      <alignment vertical="center"/>
      <protection/>
    </xf>
    <xf numFmtId="0" fontId="0" fillId="0" borderId="46" xfId="63" applyFont="1" applyFill="1" applyBorder="1" applyAlignment="1" applyProtection="1">
      <alignment vertical="center"/>
      <protection/>
    </xf>
    <xf numFmtId="187" fontId="0" fillId="0" borderId="15" xfId="63" applyNumberFormat="1" applyFont="1" applyFill="1" applyBorder="1" applyAlignment="1" applyProtection="1">
      <alignment vertical="center"/>
      <protection/>
    </xf>
    <xf numFmtId="185" fontId="0" fillId="0" borderId="13" xfId="50" applyNumberFormat="1" applyFont="1" applyFill="1" applyBorder="1" applyAlignment="1" applyProtection="1">
      <alignment vertical="center"/>
      <protection locked="0"/>
    </xf>
    <xf numFmtId="185" fontId="0" fillId="0" borderId="15" xfId="63" applyNumberFormat="1" applyFont="1" applyFill="1" applyBorder="1" applyAlignment="1" applyProtection="1">
      <alignment vertical="center"/>
      <protection/>
    </xf>
    <xf numFmtId="0" fontId="0" fillId="0" borderId="87" xfId="63" applyFont="1" applyFill="1" applyBorder="1">
      <alignment vertical="center"/>
      <protection/>
    </xf>
    <xf numFmtId="0" fontId="27" fillId="0" borderId="88" xfId="63" applyFont="1" applyFill="1" applyBorder="1" applyAlignment="1">
      <alignment vertical="center" wrapText="1"/>
      <protection/>
    </xf>
    <xf numFmtId="0" fontId="0" fillId="0" borderId="13" xfId="63" applyFont="1" applyFill="1" applyBorder="1" applyAlignment="1" applyProtection="1">
      <alignment vertical="center" wrapText="1"/>
      <protection/>
    </xf>
    <xf numFmtId="184" fontId="0" fillId="0" borderId="15" xfId="63" applyNumberFormat="1" applyFont="1" applyFill="1" applyBorder="1" applyAlignment="1" applyProtection="1">
      <alignment vertical="center" wrapText="1"/>
      <protection/>
    </xf>
    <xf numFmtId="0" fontId="0" fillId="0" borderId="46" xfId="63" applyFont="1" applyFill="1" applyBorder="1" applyAlignment="1" applyProtection="1">
      <alignment vertical="center" wrapText="1"/>
      <protection/>
    </xf>
    <xf numFmtId="187" fontId="0" fillId="0" borderId="15" xfId="63" applyNumberFormat="1" applyFont="1" applyFill="1" applyBorder="1" applyAlignment="1" applyProtection="1">
      <alignment vertical="center" wrapText="1"/>
      <protection/>
    </xf>
    <xf numFmtId="0" fontId="0" fillId="0" borderId="56" xfId="63" applyFont="1" applyFill="1" applyBorder="1" applyAlignment="1" applyProtection="1">
      <alignment vertical="center" shrinkToFit="1"/>
      <protection locked="0"/>
    </xf>
    <xf numFmtId="0" fontId="0" fillId="0" borderId="56" xfId="63" applyFont="1" applyFill="1" applyBorder="1" applyProtection="1">
      <alignment vertical="center"/>
      <protection locked="0"/>
    </xf>
    <xf numFmtId="0" fontId="0" fillId="0" borderId="91" xfId="63" applyFont="1" applyFill="1" applyBorder="1">
      <alignment vertical="center"/>
      <protection/>
    </xf>
    <xf numFmtId="188" fontId="0" fillId="0" borderId="15" xfId="63" applyNumberFormat="1" applyFont="1" applyFill="1" applyBorder="1" applyAlignment="1" applyProtection="1">
      <alignment vertical="center"/>
      <protection/>
    </xf>
    <xf numFmtId="0" fontId="0" fillId="0" borderId="15" xfId="63" applyNumberFormat="1" applyBorder="1">
      <alignment vertical="center"/>
      <protection/>
    </xf>
    <xf numFmtId="0" fontId="0" fillId="0" borderId="62" xfId="63" applyFont="1" applyFill="1" applyBorder="1" applyAlignment="1" applyProtection="1">
      <alignment vertical="center" shrinkToFit="1"/>
      <protection locked="0"/>
    </xf>
    <xf numFmtId="0" fontId="0" fillId="0" borderId="62" xfId="63" applyFont="1" applyFill="1" applyBorder="1" applyProtection="1">
      <alignment vertical="center"/>
      <protection locked="0"/>
    </xf>
    <xf numFmtId="0" fontId="0" fillId="0" borderId="89" xfId="63" applyFont="1" applyFill="1" applyBorder="1">
      <alignment vertical="center"/>
      <protection/>
    </xf>
    <xf numFmtId="0" fontId="0" fillId="0" borderId="85" xfId="63" applyFont="1" applyFill="1" applyBorder="1">
      <alignment vertical="center"/>
      <protection/>
    </xf>
    <xf numFmtId="185" fontId="0" fillId="0" borderId="15" xfId="63" applyNumberFormat="1" applyFont="1" applyFill="1" applyBorder="1" applyAlignment="1" applyProtection="1">
      <alignment vertical="center" shrinkToFit="1"/>
      <protection/>
    </xf>
    <xf numFmtId="188" fontId="0" fillId="0" borderId="15" xfId="63" applyNumberFormat="1" applyFont="1" applyFill="1" applyBorder="1" applyAlignment="1" applyProtection="1">
      <alignment vertical="center" shrinkToFit="1"/>
      <protection/>
    </xf>
    <xf numFmtId="188" fontId="0" fillId="0" borderId="15" xfId="63" applyNumberFormat="1" applyBorder="1">
      <alignment vertical="center"/>
      <protection/>
    </xf>
    <xf numFmtId="185" fontId="0" fillId="0" borderId="93" xfId="50" applyNumberFormat="1" applyFont="1" applyFill="1" applyBorder="1" applyAlignment="1" applyProtection="1">
      <alignment vertical="center"/>
      <protection locked="0"/>
    </xf>
    <xf numFmtId="0" fontId="0" fillId="0" borderId="94" xfId="63" applyFont="1" applyFill="1" applyBorder="1">
      <alignment vertical="center"/>
      <protection/>
    </xf>
    <xf numFmtId="0" fontId="27" fillId="0" borderId="95" xfId="63" applyFont="1" applyFill="1" applyBorder="1">
      <alignment vertical="center"/>
      <protection/>
    </xf>
    <xf numFmtId="0" fontId="25" fillId="0" borderId="0" xfId="63" applyFont="1" applyFill="1" applyBorder="1" applyAlignment="1" applyProtection="1">
      <alignment horizontal="center" vertical="center" textRotation="255" shrinkToFit="1"/>
      <protection/>
    </xf>
    <xf numFmtId="0" fontId="25" fillId="0" borderId="0" xfId="63" applyFont="1" applyFill="1" applyBorder="1" applyAlignment="1" applyProtection="1">
      <alignment horizontal="center" vertical="center"/>
      <protection/>
    </xf>
    <xf numFmtId="0" fontId="0" fillId="0" borderId="0" xfId="63" applyFont="1" applyFill="1" applyProtection="1">
      <alignment vertical="center"/>
      <protection locked="0"/>
    </xf>
    <xf numFmtId="0" fontId="27" fillId="0" borderId="0" xfId="63" applyFont="1" applyFill="1">
      <alignment vertical="center"/>
      <protection/>
    </xf>
    <xf numFmtId="0" fontId="0" fillId="0" borderId="96" xfId="63" applyFont="1" applyFill="1" applyBorder="1">
      <alignment vertical="center"/>
      <protection/>
    </xf>
    <xf numFmtId="0" fontId="25" fillId="0" borderId="76" xfId="63" applyFont="1" applyFill="1" applyBorder="1" applyAlignment="1" applyProtection="1">
      <alignment horizontal="center" vertical="center" textRotation="255" shrinkToFit="1"/>
      <protection/>
    </xf>
    <xf numFmtId="185" fontId="0" fillId="0" borderId="77" xfId="50" applyNumberFormat="1" applyFont="1" applyFill="1" applyBorder="1" applyAlignment="1" applyProtection="1">
      <alignment vertical="center"/>
      <protection locked="0"/>
    </xf>
    <xf numFmtId="0" fontId="0" fillId="0" borderId="78" xfId="63" applyFont="1" applyFill="1" applyBorder="1">
      <alignment vertical="center"/>
      <protection/>
    </xf>
    <xf numFmtId="0" fontId="27" fillId="0" borderId="97" xfId="63" applyFont="1" applyFill="1" applyBorder="1" applyAlignment="1">
      <alignment vertical="center" wrapText="1"/>
      <protection/>
    </xf>
    <xf numFmtId="0" fontId="0" fillId="0" borderId="98" xfId="63" applyFill="1" applyBorder="1">
      <alignment vertical="center"/>
      <protection/>
    </xf>
    <xf numFmtId="0" fontId="0" fillId="0" borderId="0" xfId="63" applyFill="1" applyBorder="1">
      <alignment vertical="center"/>
      <protection/>
    </xf>
    <xf numFmtId="0" fontId="0" fillId="0" borderId="99" xfId="63" applyFont="1" applyFill="1" applyBorder="1" applyAlignment="1" applyProtection="1">
      <alignment vertical="center" shrinkToFit="1"/>
      <protection/>
    </xf>
    <xf numFmtId="185" fontId="0" fillId="0" borderId="100" xfId="50" applyNumberFormat="1" applyFont="1" applyFill="1" applyBorder="1" applyAlignment="1" applyProtection="1">
      <alignment vertical="center"/>
      <protection locked="0"/>
    </xf>
    <xf numFmtId="0" fontId="0" fillId="0" borderId="101" xfId="63" applyFont="1" applyFill="1" applyBorder="1">
      <alignment vertical="center"/>
      <protection/>
    </xf>
    <xf numFmtId="0" fontId="27" fillId="0" borderId="83" xfId="63" applyFont="1" applyFill="1" applyBorder="1" applyAlignment="1">
      <alignment vertical="center" wrapText="1"/>
      <protection/>
    </xf>
    <xf numFmtId="0" fontId="0" fillId="0" borderId="82" xfId="63" applyFont="1" applyFill="1" applyBorder="1">
      <alignment vertical="center"/>
      <protection/>
    </xf>
    <xf numFmtId="0" fontId="35" fillId="0" borderId="83" xfId="63" applyFont="1" applyFill="1" applyBorder="1" applyAlignment="1">
      <alignment vertical="center"/>
      <protection/>
    </xf>
    <xf numFmtId="0" fontId="0" fillId="0" borderId="41" xfId="63" applyFont="1" applyFill="1" applyBorder="1" applyAlignment="1" applyProtection="1">
      <alignment vertical="center" shrinkToFit="1"/>
      <protection/>
    </xf>
    <xf numFmtId="185" fontId="0" fillId="0" borderId="62" xfId="50" applyNumberFormat="1" applyFont="1" applyFill="1" applyBorder="1" applyAlignment="1" applyProtection="1">
      <alignment vertical="center"/>
      <protection locked="0"/>
    </xf>
    <xf numFmtId="0" fontId="27" fillId="0" borderId="86" xfId="63" applyFont="1" applyFill="1" applyBorder="1" applyAlignment="1">
      <alignment vertical="center" wrapText="1"/>
      <protection/>
    </xf>
    <xf numFmtId="0" fontId="35" fillId="0" borderId="86" xfId="63" applyFont="1" applyFill="1" applyBorder="1" applyAlignment="1">
      <alignment vertical="center" wrapText="1"/>
      <protection/>
    </xf>
    <xf numFmtId="0" fontId="0" fillId="0" borderId="93" xfId="63" applyFont="1" applyFill="1" applyBorder="1" applyAlignment="1" applyProtection="1">
      <alignment vertical="center"/>
      <protection/>
    </xf>
    <xf numFmtId="0" fontId="0" fillId="0" borderId="102" xfId="63" applyFont="1" applyFill="1" applyBorder="1" applyAlignment="1" applyProtection="1">
      <alignment vertical="center" shrinkToFit="1"/>
      <protection/>
    </xf>
    <xf numFmtId="0" fontId="27" fillId="0" borderId="103" xfId="63" applyFont="1" applyFill="1" applyBorder="1" applyAlignment="1">
      <alignment vertical="center" wrapText="1"/>
      <protection/>
    </xf>
    <xf numFmtId="0" fontId="0" fillId="0" borderId="104" xfId="63" applyFill="1" applyBorder="1">
      <alignment vertical="center"/>
      <protection/>
    </xf>
    <xf numFmtId="188" fontId="0" fillId="0" borderId="105" xfId="50" applyNumberFormat="1" applyFont="1" applyFill="1" applyBorder="1" applyAlignment="1" applyProtection="1">
      <alignment vertical="center"/>
      <protection locked="0"/>
    </xf>
    <xf numFmtId="0" fontId="35" fillId="0" borderId="103" xfId="63" applyFont="1" applyFill="1" applyBorder="1" applyAlignment="1">
      <alignment vertical="center"/>
      <protection/>
    </xf>
    <xf numFmtId="186" fontId="0" fillId="0" borderId="0" xfId="63" applyNumberFormat="1" applyFill="1">
      <alignment vertical="center"/>
      <protection/>
    </xf>
    <xf numFmtId="0" fontId="0" fillId="21" borderId="47" xfId="0" applyFont="1" applyFill="1" applyBorder="1" applyAlignment="1">
      <alignment horizontal="left" vertical="center" wrapText="1"/>
    </xf>
    <xf numFmtId="188" fontId="0" fillId="0" borderId="106" xfId="50" applyNumberFormat="1" applyFont="1" applyFill="1" applyBorder="1" applyAlignment="1" applyProtection="1">
      <alignment vertical="center"/>
      <protection locked="0"/>
    </xf>
    <xf numFmtId="188" fontId="0" fillId="0" borderId="107" xfId="50" applyNumberFormat="1" applyFont="1" applyFill="1" applyBorder="1" applyAlignment="1" applyProtection="1">
      <alignment vertical="center"/>
      <protection locked="0"/>
    </xf>
    <xf numFmtId="188" fontId="0" fillId="21" borderId="76" xfId="50" applyNumberFormat="1" applyFont="1" applyFill="1" applyBorder="1" applyAlignment="1" applyProtection="1">
      <alignment vertical="center"/>
      <protection locked="0"/>
    </xf>
    <xf numFmtId="187" fontId="0" fillId="21" borderId="108" xfId="50" applyNumberFormat="1" applyFont="1" applyFill="1" applyBorder="1" applyAlignment="1" applyProtection="1">
      <alignment vertical="center"/>
      <protection locked="0"/>
    </xf>
    <xf numFmtId="187" fontId="0" fillId="21" borderId="107" xfId="50" applyNumberFormat="1" applyFont="1" applyFill="1" applyBorder="1" applyAlignment="1" applyProtection="1">
      <alignment vertical="center"/>
      <protection locked="0"/>
    </xf>
    <xf numFmtId="187" fontId="0" fillId="21" borderId="109" xfId="50" applyNumberFormat="1" applyFont="1" applyFill="1" applyBorder="1" applyAlignment="1" applyProtection="1">
      <alignment vertical="center"/>
      <protection locked="0"/>
    </xf>
    <xf numFmtId="187" fontId="0" fillId="21" borderId="110" xfId="50" applyNumberFormat="1" applyFont="1" applyFill="1" applyBorder="1" applyAlignment="1" applyProtection="1">
      <alignment vertical="center"/>
      <protection locked="0"/>
    </xf>
    <xf numFmtId="187" fontId="0" fillId="21" borderId="111" xfId="50" applyNumberFormat="1" applyFont="1" applyFill="1" applyBorder="1" applyAlignment="1" applyProtection="1">
      <alignment vertical="center"/>
      <protection locked="0"/>
    </xf>
    <xf numFmtId="187" fontId="3" fillId="21" borderId="111" xfId="50" applyNumberFormat="1" applyFont="1" applyFill="1" applyBorder="1" applyAlignment="1" applyProtection="1">
      <alignment vertical="center"/>
      <protection locked="0"/>
    </xf>
    <xf numFmtId="187" fontId="3" fillId="21" borderId="110" xfId="50" applyNumberFormat="1" applyFont="1" applyFill="1" applyBorder="1" applyAlignment="1" applyProtection="1">
      <alignment vertical="center"/>
      <protection locked="0"/>
    </xf>
    <xf numFmtId="188" fontId="0" fillId="21" borderId="107" xfId="50" applyNumberFormat="1" applyFont="1" applyFill="1" applyBorder="1" applyAlignment="1" applyProtection="1">
      <alignment vertical="center"/>
      <protection locked="0"/>
    </xf>
    <xf numFmtId="188" fontId="0" fillId="21" borderId="105" xfId="50" applyNumberFormat="1" applyFont="1" applyFill="1" applyBorder="1" applyAlignment="1" applyProtection="1">
      <alignment vertical="center"/>
      <protection locked="0"/>
    </xf>
    <xf numFmtId="0" fontId="27" fillId="21" borderId="83" xfId="63" applyFont="1" applyFill="1" applyBorder="1">
      <alignment vertical="center"/>
      <protection/>
    </xf>
    <xf numFmtId="0" fontId="27" fillId="21" borderId="86" xfId="63" applyFont="1" applyFill="1" applyBorder="1">
      <alignment vertical="center"/>
      <protection/>
    </xf>
    <xf numFmtId="0" fontId="27" fillId="21" borderId="88" xfId="63" applyFont="1" applyFill="1" applyBorder="1">
      <alignment vertical="center"/>
      <protection/>
    </xf>
    <xf numFmtId="0" fontId="27" fillId="21" borderId="90" xfId="63" applyFont="1" applyFill="1" applyBorder="1">
      <alignment vertical="center"/>
      <protection/>
    </xf>
    <xf numFmtId="0" fontId="27" fillId="21" borderId="92" xfId="63" applyFont="1" applyFill="1" applyBorder="1">
      <alignment vertical="center"/>
      <protection/>
    </xf>
    <xf numFmtId="0" fontId="27" fillId="21" borderId="88" xfId="63" applyFont="1" applyFill="1" applyBorder="1" applyAlignment="1">
      <alignment vertical="center" wrapText="1"/>
      <protection/>
    </xf>
    <xf numFmtId="0" fontId="27" fillId="21" borderId="95" xfId="63" applyFont="1" applyFill="1" applyBorder="1">
      <alignment vertical="center"/>
      <protection/>
    </xf>
    <xf numFmtId="0" fontId="0" fillId="21" borderId="22" xfId="0" applyFont="1" applyFill="1" applyBorder="1" applyAlignment="1">
      <alignment horizontal="left" vertical="center" wrapText="1"/>
    </xf>
    <xf numFmtId="0" fontId="0" fillId="0" borderId="0" xfId="63" applyFont="1" applyFill="1">
      <alignment vertical="center"/>
      <protection/>
    </xf>
    <xf numFmtId="0" fontId="35" fillId="21" borderId="97" xfId="63" applyFont="1" applyFill="1" applyBorder="1" applyAlignment="1">
      <alignment vertical="center" wrapText="1"/>
      <protection/>
    </xf>
    <xf numFmtId="180" fontId="0" fillId="25" borderId="80" xfId="0" applyNumberFormat="1" applyFill="1" applyBorder="1" applyAlignment="1" applyProtection="1">
      <alignment horizontal="left" vertical="center" wrapText="1"/>
      <protection locked="0"/>
    </xf>
    <xf numFmtId="180" fontId="0" fillId="25" borderId="16" xfId="0" applyNumberForma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25" borderId="13" xfId="0"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25" borderId="80" xfId="0" applyFill="1" applyBorder="1" applyAlignment="1" applyProtection="1">
      <alignment vertical="center" wrapText="1"/>
      <protection locked="0"/>
    </xf>
    <xf numFmtId="0" fontId="0" fillId="25" borderId="16" xfId="0"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12" xfId="0" applyBorder="1" applyAlignment="1" applyProtection="1">
      <alignment horizontal="left" vertical="center"/>
      <protection locked="0"/>
    </xf>
    <xf numFmtId="0" fontId="0" fillId="25" borderId="113" xfId="0" applyFill="1" applyBorder="1" applyAlignment="1" applyProtection="1">
      <alignment vertical="center" wrapText="1"/>
      <protection locked="0"/>
    </xf>
    <xf numFmtId="0" fontId="0" fillId="25" borderId="114" xfId="0" applyFill="1" applyBorder="1" applyAlignment="1" applyProtection="1">
      <alignment vertical="center" wrapText="1"/>
      <protection locked="0"/>
    </xf>
    <xf numFmtId="0" fontId="0" fillId="0" borderId="115" xfId="0" applyBorder="1" applyAlignment="1" applyProtection="1">
      <alignment vertical="center" wrapText="1"/>
      <protection locked="0"/>
    </xf>
    <xf numFmtId="0" fontId="0" fillId="21" borderId="16" xfId="0" applyFill="1" applyBorder="1" applyAlignment="1" applyProtection="1">
      <alignment horizontal="left" vertical="center" wrapText="1"/>
      <protection locked="0"/>
    </xf>
    <xf numFmtId="0" fontId="0" fillId="21" borderId="14" xfId="0" applyFill="1" applyBorder="1" applyAlignment="1" applyProtection="1">
      <alignment horizontal="left" vertical="center" wrapText="1"/>
      <protection locked="0"/>
    </xf>
    <xf numFmtId="0" fontId="0" fillId="25" borderId="116" xfId="0" applyFill="1" applyBorder="1" applyAlignment="1" applyProtection="1">
      <alignment vertical="center" wrapText="1"/>
      <protection locked="0"/>
    </xf>
    <xf numFmtId="0" fontId="0" fillId="25" borderId="117" xfId="0" applyFill="1" applyBorder="1" applyAlignment="1" applyProtection="1">
      <alignment vertical="center" wrapText="1"/>
      <protection locked="0"/>
    </xf>
    <xf numFmtId="0" fontId="0" fillId="0" borderId="118" xfId="0" applyBorder="1" applyAlignment="1" applyProtection="1">
      <alignment vertical="center" wrapText="1"/>
      <protection locked="0"/>
    </xf>
    <xf numFmtId="0" fontId="0" fillId="0" borderId="5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79" xfId="0" applyBorder="1" applyAlignment="1" applyProtection="1">
      <alignment horizontal="left" vertical="center" wrapText="1"/>
      <protection locked="0"/>
    </xf>
    <xf numFmtId="0" fontId="0" fillId="25" borderId="119" xfId="0" applyFill="1" applyBorder="1" applyAlignment="1" applyProtection="1">
      <alignment vertical="center" wrapText="1"/>
      <protection locked="0"/>
    </xf>
    <xf numFmtId="0" fontId="0" fillId="25" borderId="120" xfId="0" applyFill="1" applyBorder="1" applyAlignment="1" applyProtection="1">
      <alignment vertical="center" wrapText="1"/>
      <protection locked="0"/>
    </xf>
    <xf numFmtId="0" fontId="0" fillId="0" borderId="121" xfId="0" applyBorder="1" applyAlignment="1" applyProtection="1">
      <alignment vertical="center" wrapText="1"/>
      <protection locked="0"/>
    </xf>
    <xf numFmtId="0" fontId="0" fillId="0" borderId="5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5" fillId="0" borderId="0" xfId="0" applyFont="1" applyAlignment="1" applyProtection="1">
      <alignment horizontal="center" vertical="center"/>
      <protection locked="0"/>
    </xf>
    <xf numFmtId="0" fontId="0" fillId="25" borderId="80" xfId="0" applyFill="1" applyBorder="1" applyAlignment="1" applyProtection="1">
      <alignment horizontal="left" vertical="center" wrapText="1"/>
      <protection locked="0"/>
    </xf>
    <xf numFmtId="0" fontId="0" fillId="25" borderId="16" xfId="0" applyFill="1" applyBorder="1" applyAlignment="1" applyProtection="1">
      <alignment horizontal="left" vertical="center" wrapText="1"/>
      <protection locked="0"/>
    </xf>
    <xf numFmtId="0" fontId="0" fillId="26" borderId="50" xfId="0" applyFill="1" applyBorder="1" applyAlignment="1" applyProtection="1">
      <alignment horizontal="left" vertical="center" wrapText="1"/>
      <protection locked="0"/>
    </xf>
    <xf numFmtId="0" fontId="0" fillId="26" borderId="11" xfId="0" applyFill="1" applyBorder="1" applyAlignment="1" applyProtection="1">
      <alignment horizontal="left" vertical="center" wrapText="1"/>
      <protection locked="0"/>
    </xf>
    <xf numFmtId="0" fontId="0" fillId="26" borderId="79" xfId="0" applyFill="1" applyBorder="1" applyAlignment="1" applyProtection="1">
      <alignment horizontal="left" vertical="center" wrapText="1"/>
      <protection locked="0"/>
    </xf>
    <xf numFmtId="0" fontId="0" fillId="21" borderId="80" xfId="0" applyFill="1" applyBorder="1" applyAlignment="1" applyProtection="1">
      <alignment vertical="center" wrapText="1"/>
      <protection locked="0"/>
    </xf>
    <xf numFmtId="0" fontId="0" fillId="21" borderId="16" xfId="0" applyFill="1" applyBorder="1" applyAlignment="1" applyProtection="1">
      <alignment vertical="center" wrapText="1"/>
      <protection locked="0"/>
    </xf>
    <xf numFmtId="0" fontId="0" fillId="21" borderId="14" xfId="0" applyFill="1" applyBorder="1" applyAlignment="1" applyProtection="1">
      <alignment vertical="center" wrapText="1"/>
      <protection locked="0"/>
    </xf>
    <xf numFmtId="0" fontId="0" fillId="21" borderId="80" xfId="0" applyFill="1" applyBorder="1" applyAlignment="1" applyProtection="1">
      <alignment horizontal="left" vertical="top" wrapText="1"/>
      <protection locked="0"/>
    </xf>
    <xf numFmtId="0" fontId="0" fillId="21" borderId="16" xfId="0" applyFill="1" applyBorder="1" applyAlignment="1" applyProtection="1">
      <alignment horizontal="left" vertical="top" wrapText="1"/>
      <protection locked="0"/>
    </xf>
    <xf numFmtId="0" fontId="0" fillId="21" borderId="14" xfId="0" applyFill="1" applyBorder="1" applyAlignment="1" applyProtection="1">
      <alignment horizontal="left" vertical="top" wrapText="1"/>
      <protection locked="0"/>
    </xf>
    <xf numFmtId="0" fontId="0" fillId="25" borderId="19" xfId="0" applyFill="1" applyBorder="1" applyAlignment="1" applyProtection="1">
      <alignment vertical="center" wrapText="1"/>
      <protection locked="0"/>
    </xf>
    <xf numFmtId="0" fontId="0" fillId="25" borderId="112" xfId="0" applyFill="1" applyBorder="1" applyAlignment="1" applyProtection="1">
      <alignment vertical="center" wrapText="1"/>
      <protection locked="0"/>
    </xf>
    <xf numFmtId="0" fontId="0" fillId="0" borderId="122" xfId="0" applyBorder="1" applyAlignment="1" applyProtection="1">
      <alignment vertical="center" wrapText="1"/>
      <protection locked="0"/>
    </xf>
    <xf numFmtId="0" fontId="0" fillId="25" borderId="19" xfId="0" applyFill="1" applyBorder="1" applyAlignment="1" applyProtection="1">
      <alignment horizontal="left" vertical="center" wrapText="1"/>
      <protection locked="0"/>
    </xf>
    <xf numFmtId="0" fontId="0" fillId="25" borderId="112" xfId="0" applyFill="1" applyBorder="1" applyAlignment="1" applyProtection="1">
      <alignment horizontal="left" vertical="center" wrapText="1"/>
      <protection locked="0"/>
    </xf>
    <xf numFmtId="0" fontId="0" fillId="25" borderId="122" xfId="0" applyFill="1" applyBorder="1" applyAlignment="1" applyProtection="1">
      <alignment horizontal="left" vertical="center" wrapText="1"/>
      <protection locked="0"/>
    </xf>
    <xf numFmtId="0" fontId="0" fillId="25" borderId="14" xfId="0" applyFill="1" applyBorder="1" applyAlignment="1" applyProtection="1">
      <alignment horizontal="left" vertical="center" wrapText="1"/>
      <protection locked="0"/>
    </xf>
    <xf numFmtId="0" fontId="0" fillId="25" borderId="123" xfId="0" applyFill="1" applyBorder="1" applyAlignment="1" applyProtection="1">
      <alignment vertical="center" wrapText="1"/>
      <protection locked="0"/>
    </xf>
    <xf numFmtId="0" fontId="0" fillId="25" borderId="124" xfId="0" applyFill="1" applyBorder="1" applyAlignment="1" applyProtection="1">
      <alignment vertical="center" wrapText="1"/>
      <protection locked="0"/>
    </xf>
    <xf numFmtId="0" fontId="0" fillId="21" borderId="31" xfId="0" applyFont="1" applyFill="1" applyBorder="1" applyAlignment="1">
      <alignment horizontal="left" vertical="center"/>
    </xf>
    <xf numFmtId="0" fontId="0" fillId="21" borderId="125" xfId="0" applyFont="1" applyFill="1" applyBorder="1" applyAlignment="1">
      <alignment horizontal="left" vertical="center"/>
    </xf>
    <xf numFmtId="0" fontId="0" fillId="21" borderId="126" xfId="0" applyFont="1" applyFill="1" applyBorder="1" applyAlignment="1">
      <alignment horizontal="left" vertical="center"/>
    </xf>
    <xf numFmtId="0" fontId="12" fillId="27" borderId="20" xfId="0" applyFont="1" applyFill="1" applyBorder="1" applyAlignment="1">
      <alignment horizontal="center" vertical="center" shrinkToFit="1"/>
    </xf>
    <xf numFmtId="0" fontId="0" fillId="0" borderId="29" xfId="0" applyFont="1" applyFill="1" applyBorder="1" applyAlignment="1">
      <alignment horizontal="left" vertical="center"/>
    </xf>
    <xf numFmtId="0" fontId="0" fillId="0" borderId="127" xfId="0" applyFill="1" applyBorder="1" applyAlignment="1">
      <alignment horizontal="left" vertical="center"/>
    </xf>
    <xf numFmtId="0" fontId="0" fillId="0" borderId="128" xfId="0" applyFill="1" applyBorder="1" applyAlignment="1">
      <alignment horizontal="left" vertical="center"/>
    </xf>
    <xf numFmtId="0" fontId="0" fillId="0" borderId="31" xfId="0" applyFont="1" applyFill="1" applyBorder="1" applyAlignment="1">
      <alignment horizontal="left" vertical="center"/>
    </xf>
    <xf numFmtId="0" fontId="0" fillId="0" borderId="125" xfId="0" applyFill="1" applyBorder="1" applyAlignment="1">
      <alignment horizontal="left" vertical="center"/>
    </xf>
    <xf numFmtId="0" fontId="0" fillId="0" borderId="126" xfId="0" applyFill="1" applyBorder="1" applyAlignment="1">
      <alignment horizontal="left" vertical="center"/>
    </xf>
    <xf numFmtId="0" fontId="0" fillId="21" borderId="41" xfId="0" applyFont="1" applyFill="1" applyBorder="1" applyAlignment="1">
      <alignment horizontal="left" vertical="center"/>
    </xf>
    <xf numFmtId="0" fontId="0" fillId="21" borderId="129" xfId="0" applyFill="1" applyBorder="1" applyAlignment="1">
      <alignment horizontal="left" vertical="center"/>
    </xf>
    <xf numFmtId="0" fontId="0" fillId="21" borderId="130" xfId="0" applyFill="1" applyBorder="1" applyAlignment="1">
      <alignment horizontal="left" vertical="center"/>
    </xf>
    <xf numFmtId="0" fontId="0" fillId="21" borderId="125" xfId="0" applyFill="1" applyBorder="1" applyAlignment="1">
      <alignment horizontal="left" vertical="center"/>
    </xf>
    <xf numFmtId="0" fontId="0" fillId="21" borderId="126" xfId="0" applyFill="1" applyBorder="1" applyAlignment="1">
      <alignment horizontal="left" vertical="center"/>
    </xf>
    <xf numFmtId="0" fontId="12" fillId="27" borderId="131" xfId="0" applyFont="1" applyFill="1" applyBorder="1" applyAlignment="1">
      <alignment horizontal="left" vertical="center" wrapText="1"/>
    </xf>
    <xf numFmtId="0" fontId="0" fillId="0" borderId="132" xfId="0" applyBorder="1" applyAlignment="1">
      <alignment horizontal="left" vertical="center" wrapText="1"/>
    </xf>
    <xf numFmtId="0" fontId="0" fillId="0" borderId="18" xfId="0" applyBorder="1" applyAlignment="1">
      <alignment horizontal="left" vertical="center" wrapText="1"/>
    </xf>
    <xf numFmtId="0" fontId="0" fillId="0" borderId="133" xfId="0" applyBorder="1" applyAlignment="1">
      <alignment horizontal="left" vertical="center" wrapText="1"/>
    </xf>
    <xf numFmtId="0" fontId="0" fillId="0" borderId="134" xfId="0" applyBorder="1" applyAlignment="1">
      <alignment horizontal="left" vertical="center" wrapText="1"/>
    </xf>
    <xf numFmtId="0" fontId="0" fillId="0" borderId="135" xfId="0" applyBorder="1" applyAlignment="1">
      <alignment horizontal="left" vertical="center" wrapText="1"/>
    </xf>
    <xf numFmtId="0" fontId="0" fillId="0" borderId="29" xfId="0" applyFont="1" applyFill="1" applyBorder="1" applyAlignment="1">
      <alignment horizontal="left" vertical="center" wrapText="1"/>
    </xf>
    <xf numFmtId="0" fontId="0" fillId="0" borderId="127" xfId="0" applyBorder="1" applyAlignment="1">
      <alignment vertical="center" wrapText="1"/>
    </xf>
    <xf numFmtId="0" fontId="0" fillId="0" borderId="136" xfId="0" applyBorder="1" applyAlignment="1">
      <alignment vertical="center" wrapText="1"/>
    </xf>
    <xf numFmtId="0" fontId="0" fillId="0" borderId="134" xfId="0" applyFont="1" applyFill="1" applyBorder="1" applyAlignment="1">
      <alignment horizontal="left" vertical="center" wrapText="1"/>
    </xf>
    <xf numFmtId="0" fontId="0" fillId="0" borderId="137" xfId="0" applyBorder="1" applyAlignment="1">
      <alignment vertical="center" wrapText="1"/>
    </xf>
    <xf numFmtId="0" fontId="0" fillId="0" borderId="138" xfId="0" applyBorder="1" applyAlignment="1">
      <alignment vertical="center" wrapText="1"/>
    </xf>
    <xf numFmtId="0" fontId="0" fillId="27" borderId="29" xfId="0" applyFont="1" applyFill="1" applyBorder="1" applyAlignment="1">
      <alignment horizontal="justify" vertical="center" wrapText="1"/>
    </xf>
    <xf numFmtId="0" fontId="0" fillId="27" borderId="31" xfId="0" applyFont="1" applyFill="1" applyBorder="1" applyAlignment="1">
      <alignment horizontal="justify" vertical="center" wrapText="1"/>
    </xf>
    <xf numFmtId="0" fontId="0" fillId="0" borderId="139" xfId="0" applyBorder="1" applyAlignment="1">
      <alignment vertical="center" wrapText="1"/>
    </xf>
    <xf numFmtId="0" fontId="0" fillId="27" borderId="41" xfId="0" applyFont="1" applyFill="1" applyBorder="1" applyAlignment="1">
      <alignment horizontal="justify" vertical="center" wrapText="1"/>
    </xf>
    <xf numFmtId="0" fontId="0" fillId="0" borderId="140" xfId="0" applyBorder="1" applyAlignment="1">
      <alignment vertical="center" wrapText="1"/>
    </xf>
    <xf numFmtId="0" fontId="30" fillId="27" borderId="50" xfId="0" applyFont="1" applyFill="1" applyBorder="1" applyAlignment="1">
      <alignment horizontal="center" vertical="center" wrapText="1"/>
    </xf>
    <xf numFmtId="0" fontId="30" fillId="27" borderId="11" xfId="0" applyFont="1" applyFill="1" applyBorder="1" applyAlignment="1">
      <alignment horizontal="center" vertical="center" wrapText="1"/>
    </xf>
    <xf numFmtId="0" fontId="30" fillId="27" borderId="79" xfId="0" applyFont="1" applyFill="1" applyBorder="1" applyAlignment="1">
      <alignment horizontal="center" vertical="center" wrapText="1"/>
    </xf>
    <xf numFmtId="0" fontId="0" fillId="0" borderId="41" xfId="0" applyFont="1" applyBorder="1" applyAlignment="1">
      <alignment horizontal="left" vertical="center" wrapText="1"/>
    </xf>
    <xf numFmtId="0" fontId="0" fillId="0" borderId="130" xfId="0" applyBorder="1" applyAlignment="1">
      <alignment vertical="center"/>
    </xf>
    <xf numFmtId="0" fontId="12" fillId="27" borderId="19" xfId="0" applyFont="1" applyFill="1" applyBorder="1" applyAlignment="1">
      <alignment horizontal="center" vertical="center" wrapText="1"/>
    </xf>
    <xf numFmtId="0" fontId="0" fillId="0" borderId="112" xfId="0" applyBorder="1" applyAlignment="1">
      <alignment horizontal="center" vertical="center" wrapText="1"/>
    </xf>
    <xf numFmtId="0" fontId="0" fillId="0" borderId="141"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42" xfId="0" applyBorder="1" applyAlignment="1">
      <alignment horizontal="center" vertical="center" wrapText="1"/>
    </xf>
    <xf numFmtId="0" fontId="0" fillId="0" borderId="134"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0" fontId="0" fillId="0" borderId="31" xfId="0" applyFont="1" applyBorder="1" applyAlignment="1">
      <alignment horizontal="left" vertical="center" wrapText="1"/>
    </xf>
    <xf numFmtId="0" fontId="0" fillId="0" borderId="126" xfId="0" applyBorder="1" applyAlignment="1">
      <alignment vertical="center"/>
    </xf>
    <xf numFmtId="0" fontId="0" fillId="0" borderId="29" xfId="0" applyFont="1" applyBorder="1" applyAlignment="1">
      <alignment horizontal="left" vertical="center" wrapText="1"/>
    </xf>
    <xf numFmtId="0" fontId="0" fillId="0" borderId="128" xfId="0" applyBorder="1" applyAlignment="1">
      <alignment vertical="center"/>
    </xf>
    <xf numFmtId="0" fontId="0" fillId="0" borderId="31" xfId="0" applyFont="1" applyFill="1" applyBorder="1" applyAlignment="1">
      <alignment horizontal="left" vertical="center" wrapText="1"/>
    </xf>
    <xf numFmtId="0" fontId="0" fillId="0" borderId="126" xfId="0" applyFill="1" applyBorder="1" applyAlignment="1">
      <alignment vertical="center"/>
    </xf>
    <xf numFmtId="0" fontId="0" fillId="0" borderId="41" xfId="0" applyFont="1" applyFill="1" applyBorder="1" applyAlignment="1">
      <alignment horizontal="left" vertical="center" wrapText="1"/>
    </xf>
    <xf numFmtId="0" fontId="0" fillId="0" borderId="130" xfId="0" applyFill="1" applyBorder="1" applyAlignment="1">
      <alignment vertical="center"/>
    </xf>
    <xf numFmtId="0" fontId="0" fillId="0" borderId="143" xfId="0" applyFont="1" applyBorder="1" applyAlignment="1">
      <alignment horizontal="left" vertical="center" wrapText="1"/>
    </xf>
    <xf numFmtId="0" fontId="0" fillId="0" borderId="144" xfId="0" applyBorder="1" applyAlignment="1">
      <alignment vertical="center"/>
    </xf>
    <xf numFmtId="0" fontId="0" fillId="0" borderId="80" xfId="0" applyBorder="1" applyAlignment="1">
      <alignment vertical="center" wrapText="1"/>
    </xf>
    <xf numFmtId="0" fontId="0" fillId="0" borderId="14" xfId="0" applyBorder="1" applyAlignment="1">
      <alignment vertical="center" wrapText="1"/>
    </xf>
    <xf numFmtId="0" fontId="12" fillId="27" borderId="19" xfId="0" applyFont="1" applyFill="1" applyBorder="1" applyAlignment="1">
      <alignment horizontal="left" vertical="center" wrapText="1"/>
    </xf>
    <xf numFmtId="0" fontId="12" fillId="27" borderId="122" xfId="0" applyFont="1" applyFill="1" applyBorder="1" applyAlignment="1">
      <alignment horizontal="left" vertical="center" wrapText="1"/>
    </xf>
    <xf numFmtId="0" fontId="12" fillId="27" borderId="18" xfId="0" applyFont="1" applyFill="1" applyBorder="1" applyAlignment="1">
      <alignment horizontal="left" vertical="center" wrapText="1"/>
    </xf>
    <xf numFmtId="0" fontId="12" fillId="27" borderId="133"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122" xfId="0" applyFont="1" applyBorder="1" applyAlignment="1">
      <alignment horizontal="left" vertical="center" wrapText="1"/>
    </xf>
    <xf numFmtId="0" fontId="0" fillId="0" borderId="18" xfId="0" applyFont="1" applyBorder="1" applyAlignment="1">
      <alignment horizontal="left" vertical="center" wrapText="1"/>
    </xf>
    <xf numFmtId="0" fontId="0" fillId="0" borderId="133" xfId="0" applyFont="1" applyBorder="1" applyAlignment="1">
      <alignment horizontal="left" vertical="center" wrapText="1"/>
    </xf>
    <xf numFmtId="0" fontId="0" fillId="0" borderId="12" xfId="0" applyFont="1" applyBorder="1" applyAlignment="1">
      <alignment horizontal="left" vertical="center" wrapText="1"/>
    </xf>
    <xf numFmtId="0" fontId="0" fillId="0" borderId="124" xfId="0" applyFont="1" applyBorder="1" applyAlignment="1">
      <alignment horizontal="left" vertical="center" wrapText="1"/>
    </xf>
    <xf numFmtId="0" fontId="29" fillId="0" borderId="145"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74" xfId="0" applyFont="1" applyBorder="1" applyAlignment="1">
      <alignment horizontal="center" vertical="center" wrapText="1"/>
    </xf>
    <xf numFmtId="0" fontId="12" fillId="27" borderId="122" xfId="0" applyFont="1" applyFill="1" applyBorder="1" applyAlignment="1">
      <alignment horizontal="center" vertical="center" wrapText="1"/>
    </xf>
    <xf numFmtId="0" fontId="12" fillId="27" borderId="18" xfId="0" applyFont="1" applyFill="1" applyBorder="1" applyAlignment="1">
      <alignment horizontal="center" vertical="center" wrapText="1"/>
    </xf>
    <xf numFmtId="0" fontId="12" fillId="27" borderId="133"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21" borderId="80" xfId="0" applyFont="1" applyFill="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27" borderId="80" xfId="0" applyFont="1" applyFill="1" applyBorder="1" applyAlignment="1">
      <alignment horizontal="left" vertical="center"/>
    </xf>
    <xf numFmtId="0" fontId="0" fillId="27" borderId="16" xfId="0" applyFill="1" applyBorder="1" applyAlignment="1">
      <alignment horizontal="left" vertical="center"/>
    </xf>
    <xf numFmtId="0" fontId="0" fillId="27" borderId="14" xfId="0" applyFill="1" applyBorder="1" applyAlignment="1">
      <alignment horizontal="left" vertical="center"/>
    </xf>
    <xf numFmtId="0" fontId="0" fillId="0" borderId="29"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12" fillId="27" borderId="146" xfId="0" applyFont="1" applyFill="1" applyBorder="1" applyAlignment="1">
      <alignment horizontal="center" vertical="center" wrapText="1"/>
    </xf>
    <xf numFmtId="0" fontId="12" fillId="27" borderId="147" xfId="0" applyFont="1" applyFill="1" applyBorder="1" applyAlignment="1">
      <alignment horizontal="center" vertical="center" wrapText="1"/>
    </xf>
    <xf numFmtId="0" fontId="12" fillId="27" borderId="148" xfId="0" applyFont="1" applyFill="1" applyBorder="1" applyAlignment="1">
      <alignment horizontal="center" vertical="center" wrapText="1"/>
    </xf>
    <xf numFmtId="0" fontId="0" fillId="0" borderId="41" xfId="0" applyFont="1" applyFill="1" applyBorder="1" applyAlignment="1">
      <alignment horizontal="left" vertical="center"/>
    </xf>
    <xf numFmtId="0" fontId="0" fillId="0" borderId="129" xfId="0" applyFill="1" applyBorder="1" applyAlignment="1">
      <alignment horizontal="left" vertical="center"/>
    </xf>
    <xf numFmtId="0" fontId="0" fillId="0" borderId="130" xfId="0" applyFill="1" applyBorder="1" applyAlignment="1">
      <alignment horizontal="left" vertical="center"/>
    </xf>
    <xf numFmtId="0" fontId="0" fillId="0" borderId="14" xfId="0" applyBorder="1" applyAlignment="1">
      <alignment horizontal="center" vertical="center"/>
    </xf>
    <xf numFmtId="38" fontId="0" fillId="21" borderId="13" xfId="50" applyFont="1" applyFill="1" applyBorder="1" applyAlignment="1">
      <alignment vertical="center"/>
    </xf>
    <xf numFmtId="0" fontId="0" fillId="0" borderId="18" xfId="0" applyFont="1" applyFill="1" applyBorder="1" applyAlignment="1">
      <alignment horizontal="left" vertical="center" wrapText="1"/>
    </xf>
    <xf numFmtId="0" fontId="0" fillId="0" borderId="0" xfId="0" applyBorder="1" applyAlignment="1">
      <alignment vertical="center" wrapText="1"/>
    </xf>
    <xf numFmtId="0" fontId="0" fillId="0" borderId="142" xfId="0" applyBorder="1" applyAlignment="1">
      <alignment vertical="center" wrapText="1"/>
    </xf>
    <xf numFmtId="0" fontId="12" fillId="0" borderId="13" xfId="0" applyFont="1" applyBorder="1" applyAlignment="1">
      <alignment horizontal="center" vertical="center" wrapText="1"/>
    </xf>
    <xf numFmtId="180" fontId="0" fillId="25" borderId="80" xfId="0" applyNumberFormat="1" applyFill="1" applyBorder="1" applyAlignment="1">
      <alignment horizontal="center" vertical="center" wrapText="1"/>
    </xf>
    <xf numFmtId="180" fontId="0" fillId="25" borderId="16" xfId="0" applyNumberFormat="1" applyFill="1" applyBorder="1" applyAlignment="1">
      <alignment horizontal="center" vertical="center" wrapText="1"/>
    </xf>
    <xf numFmtId="0" fontId="0" fillId="0" borderId="14" xfId="0" applyBorder="1" applyAlignment="1">
      <alignment horizontal="center" vertical="center" wrapText="1"/>
    </xf>
    <xf numFmtId="0" fontId="0" fillId="0" borderId="19" xfId="0" applyFont="1" applyBorder="1" applyAlignment="1">
      <alignment horizontal="center" vertical="center"/>
    </xf>
    <xf numFmtId="0" fontId="0" fillId="0" borderId="112" xfId="0" applyFont="1" applyBorder="1" applyAlignment="1">
      <alignment horizontal="center" vertical="center"/>
    </xf>
    <xf numFmtId="0" fontId="0" fillId="0" borderId="122" xfId="0" applyBorder="1" applyAlignment="1">
      <alignment horizontal="center" vertical="center"/>
    </xf>
    <xf numFmtId="0" fontId="31" fillId="0" borderId="149" xfId="0" applyFont="1" applyBorder="1" applyAlignment="1">
      <alignment horizontal="justify" vertical="center" wrapText="1"/>
    </xf>
    <xf numFmtId="0" fontId="31" fillId="0" borderId="150"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24" xfId="0" applyFont="1" applyBorder="1" applyAlignment="1">
      <alignment horizontal="justify" vertical="center" wrapText="1"/>
    </xf>
    <xf numFmtId="0" fontId="0" fillId="0" borderId="16" xfId="0" applyBorder="1" applyAlignment="1">
      <alignment vertical="center"/>
    </xf>
    <xf numFmtId="0" fontId="0" fillId="0" borderId="14" xfId="0" applyBorder="1" applyAlignment="1">
      <alignment vertical="center"/>
    </xf>
    <xf numFmtId="0" fontId="12" fillId="27" borderId="12" xfId="0" applyFont="1" applyFill="1" applyBorder="1" applyAlignment="1">
      <alignment horizontal="center" vertical="center" wrapText="1"/>
    </xf>
    <xf numFmtId="0" fontId="12" fillId="27" borderId="124" xfId="0" applyFont="1" applyFill="1" applyBorder="1" applyAlignment="1">
      <alignment horizontal="center" vertical="center" wrapText="1"/>
    </xf>
    <xf numFmtId="0" fontId="0" fillId="21" borderId="19" xfId="0" applyFont="1" applyFill="1" applyBorder="1" applyAlignment="1">
      <alignment vertical="top"/>
    </xf>
    <xf numFmtId="0" fontId="0" fillId="21" borderId="112" xfId="0" applyFont="1" applyFill="1" applyBorder="1" applyAlignment="1">
      <alignment vertical="top"/>
    </xf>
    <xf numFmtId="0" fontId="0" fillId="21" borderId="122" xfId="0" applyFont="1" applyFill="1" applyBorder="1" applyAlignment="1">
      <alignment vertical="top"/>
    </xf>
    <xf numFmtId="0" fontId="0" fillId="21" borderId="18" xfId="0" applyFont="1" applyFill="1" applyBorder="1" applyAlignment="1">
      <alignment vertical="top"/>
    </xf>
    <xf numFmtId="0" fontId="0" fillId="21" borderId="0" xfId="0" applyFont="1" applyFill="1" applyBorder="1" applyAlignment="1">
      <alignment vertical="top"/>
    </xf>
    <xf numFmtId="0" fontId="0" fillId="21" borderId="133" xfId="0" applyFont="1" applyFill="1" applyBorder="1" applyAlignment="1">
      <alignment vertical="top"/>
    </xf>
    <xf numFmtId="0" fontId="0" fillId="21" borderId="12" xfId="0" applyFont="1" applyFill="1" applyBorder="1" applyAlignment="1">
      <alignment vertical="top"/>
    </xf>
    <xf numFmtId="0" fontId="0" fillId="21" borderId="123" xfId="0" applyFont="1" applyFill="1" applyBorder="1" applyAlignment="1">
      <alignment vertical="top"/>
    </xf>
    <xf numFmtId="0" fontId="0" fillId="21" borderId="124" xfId="0" applyFont="1" applyFill="1" applyBorder="1" applyAlignment="1">
      <alignment vertical="top"/>
    </xf>
    <xf numFmtId="38" fontId="0" fillId="0" borderId="13" xfId="50" applyFont="1" applyBorder="1" applyAlignment="1">
      <alignment vertical="center"/>
    </xf>
    <xf numFmtId="0" fontId="12" fillId="27" borderId="12" xfId="0" applyFont="1" applyFill="1" applyBorder="1" applyAlignment="1">
      <alignment horizontal="left" vertical="center" wrapText="1"/>
    </xf>
    <xf numFmtId="0" fontId="12" fillId="27" borderId="124" xfId="0" applyFont="1" applyFill="1" applyBorder="1" applyAlignment="1">
      <alignment horizontal="left" vertical="center" wrapText="1"/>
    </xf>
    <xf numFmtId="0" fontId="0" fillId="0" borderId="112" xfId="0" applyBorder="1" applyAlignment="1">
      <alignment horizontal="center" vertical="center"/>
    </xf>
    <xf numFmtId="0" fontId="0" fillId="0" borderId="1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8" xfId="0" applyFill="1" applyBorder="1" applyAlignment="1">
      <alignment vertical="center"/>
    </xf>
    <xf numFmtId="0" fontId="12" fillId="27" borderId="13" xfId="0" applyFont="1" applyFill="1" applyBorder="1" applyAlignment="1">
      <alignment horizontal="center" vertical="center" wrapText="1"/>
    </xf>
    <xf numFmtId="0" fontId="12" fillId="27" borderId="71" xfId="0" applyFont="1" applyFill="1" applyBorder="1" applyAlignment="1">
      <alignment horizontal="center" vertical="center" wrapText="1" shrinkToFit="1"/>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21" borderId="129" xfId="0" applyFont="1" applyFill="1" applyBorder="1" applyAlignment="1">
      <alignment horizontal="left" vertical="center"/>
    </xf>
    <xf numFmtId="0" fontId="0" fillId="21" borderId="130" xfId="0" applyFont="1" applyFill="1" applyBorder="1" applyAlignment="1">
      <alignment horizontal="left" vertical="center"/>
    </xf>
    <xf numFmtId="0" fontId="12" fillId="27" borderId="151" xfId="0" applyFont="1" applyFill="1" applyBorder="1" applyAlignment="1">
      <alignment horizontal="center" vertical="center" wrapText="1"/>
    </xf>
    <xf numFmtId="0" fontId="12" fillId="27" borderId="16" xfId="0" applyFont="1" applyFill="1" applyBorder="1" applyAlignment="1">
      <alignment horizontal="center" vertical="center" wrapText="1"/>
    </xf>
    <xf numFmtId="0" fontId="12" fillId="27" borderId="14" xfId="0" applyFont="1" applyFill="1" applyBorder="1" applyAlignment="1">
      <alignment horizontal="center" vertical="center" wrapText="1"/>
    </xf>
    <xf numFmtId="0" fontId="12" fillId="27" borderId="152" xfId="0" applyFont="1" applyFill="1" applyBorder="1" applyAlignment="1">
      <alignment horizontal="center" vertical="center" wrapText="1" shrinkToFit="1"/>
    </xf>
    <xf numFmtId="0" fontId="12" fillId="27" borderId="153" xfId="0" applyFont="1" applyFill="1" applyBorder="1" applyAlignment="1">
      <alignment horizontal="center" vertical="center" wrapText="1" shrinkToFit="1"/>
    </xf>
    <xf numFmtId="0" fontId="12" fillId="27" borderId="21" xfId="0" applyFont="1" applyFill="1" applyBorder="1" applyAlignment="1">
      <alignment horizontal="center" vertical="center" shrinkToFit="1"/>
    </xf>
    <xf numFmtId="0" fontId="12" fillId="27" borderId="70" xfId="0" applyFont="1" applyFill="1" applyBorder="1" applyAlignment="1">
      <alignment horizontal="center" vertical="center" wrapText="1" shrinkToFit="1"/>
    </xf>
    <xf numFmtId="0" fontId="0" fillId="0" borderId="143" xfId="0" applyFont="1" applyFill="1" applyBorder="1" applyAlignment="1">
      <alignment horizontal="left" vertical="center" wrapText="1"/>
    </xf>
    <xf numFmtId="0" fontId="0" fillId="0" borderId="144" xfId="0" applyFill="1" applyBorder="1" applyAlignment="1">
      <alignment vertical="center"/>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23" xfId="0" applyBorder="1" applyAlignment="1">
      <alignment horizontal="center" vertical="center" wrapText="1"/>
    </xf>
    <xf numFmtId="0" fontId="0" fillId="21" borderId="19" xfId="0" applyFont="1" applyFill="1" applyBorder="1" applyAlignment="1">
      <alignment horizontal="left" vertical="center"/>
    </xf>
    <xf numFmtId="0" fontId="0" fillId="21" borderId="122" xfId="0" applyFont="1" applyFill="1" applyBorder="1" applyAlignment="1">
      <alignment horizontal="left" vertical="center"/>
    </xf>
    <xf numFmtId="0" fontId="0" fillId="21" borderId="18" xfId="0" applyFont="1" applyFill="1" applyBorder="1" applyAlignment="1">
      <alignment horizontal="left" vertical="center"/>
    </xf>
    <xf numFmtId="0" fontId="0" fillId="21" borderId="133" xfId="0" applyFont="1" applyFill="1" applyBorder="1" applyAlignment="1">
      <alignment horizontal="left" vertical="center"/>
    </xf>
    <xf numFmtId="0" fontId="0" fillId="21" borderId="12" xfId="0" applyFont="1" applyFill="1" applyBorder="1" applyAlignment="1">
      <alignment horizontal="left" vertical="center"/>
    </xf>
    <xf numFmtId="0" fontId="0" fillId="21" borderId="124" xfId="0" applyFont="1" applyFill="1" applyBorder="1" applyAlignment="1">
      <alignment horizontal="left" vertical="center"/>
    </xf>
    <xf numFmtId="0" fontId="24" fillId="24" borderId="0" xfId="0" applyFont="1" applyFill="1" applyAlignment="1">
      <alignment horizontal="center" vertical="center"/>
    </xf>
    <xf numFmtId="0" fontId="0" fillId="21" borderId="29" xfId="0" applyFont="1" applyFill="1" applyBorder="1" applyAlignment="1">
      <alignment horizontal="left" vertical="center" wrapText="1" shrinkToFit="1"/>
    </xf>
    <xf numFmtId="0" fontId="0" fillId="21" borderId="127" xfId="0" applyFont="1" applyFill="1" applyBorder="1" applyAlignment="1">
      <alignment horizontal="left" vertical="center" wrapText="1" shrinkToFit="1"/>
    </xf>
    <xf numFmtId="0" fontId="0" fillId="21" borderId="128" xfId="0" applyFont="1" applyFill="1" applyBorder="1" applyAlignment="1">
      <alignment horizontal="left" vertical="center" wrapText="1" shrinkToFit="1"/>
    </xf>
    <xf numFmtId="0" fontId="12" fillId="27" borderId="154" xfId="0" applyFont="1" applyFill="1" applyBorder="1" applyAlignment="1">
      <alignment horizontal="center" vertical="center" wrapText="1" shrinkToFit="1"/>
    </xf>
    <xf numFmtId="0" fontId="0" fillId="0" borderId="13" xfId="0" applyFont="1" applyBorder="1" applyAlignment="1">
      <alignment horizontal="center" vertical="center"/>
    </xf>
    <xf numFmtId="0" fontId="0" fillId="0" borderId="19" xfId="0" applyFont="1" applyFill="1" applyBorder="1" applyAlignment="1">
      <alignment horizontal="left" vertical="center"/>
    </xf>
    <xf numFmtId="0" fontId="0" fillId="0" borderId="112" xfId="0" applyFill="1" applyBorder="1" applyAlignment="1">
      <alignment horizontal="left" vertical="center"/>
    </xf>
    <xf numFmtId="0" fontId="0" fillId="0" borderId="122" xfId="0" applyFill="1" applyBorder="1" applyAlignment="1">
      <alignment horizontal="left" vertical="center"/>
    </xf>
    <xf numFmtId="0" fontId="0" fillId="0" borderId="80" xfId="63" applyFont="1" applyFill="1" applyBorder="1" applyAlignment="1" applyProtection="1">
      <alignment vertical="center"/>
      <protection/>
    </xf>
    <xf numFmtId="0" fontId="0" fillId="0" borderId="14" xfId="63" applyFont="1" applyFill="1" applyBorder="1" applyAlignment="1" applyProtection="1">
      <alignment vertical="center"/>
      <protection/>
    </xf>
    <xf numFmtId="0" fontId="0" fillId="0" borderId="155" xfId="63" applyFont="1" applyFill="1" applyBorder="1" applyAlignment="1">
      <alignment horizontal="center" vertical="center" wrapText="1"/>
      <protection/>
    </xf>
    <xf numFmtId="0" fontId="0" fillId="0" borderId="156" xfId="63" applyFill="1" applyBorder="1" applyAlignment="1">
      <alignment horizontal="center" vertical="center" wrapText="1"/>
      <protection/>
    </xf>
    <xf numFmtId="0" fontId="0" fillId="0" borderId="157" xfId="63" applyFill="1" applyBorder="1" applyAlignment="1">
      <alignment horizontal="center" vertical="center" wrapText="1"/>
      <protection/>
    </xf>
    <xf numFmtId="0" fontId="0" fillId="0" borderId="158" xfId="63" applyFill="1" applyBorder="1" applyAlignment="1">
      <alignment horizontal="center" vertical="center" wrapText="1"/>
      <protection/>
    </xf>
    <xf numFmtId="0" fontId="0" fillId="0" borderId="159" xfId="63" applyFill="1" applyBorder="1" applyAlignment="1">
      <alignment horizontal="center" vertical="center" wrapText="1"/>
      <protection/>
    </xf>
    <xf numFmtId="0" fontId="0" fillId="0" borderId="80" xfId="63" applyFont="1" applyFill="1" applyBorder="1" applyAlignment="1" applyProtection="1">
      <alignment vertical="center" shrinkToFit="1"/>
      <protection/>
    </xf>
    <xf numFmtId="0" fontId="0" fillId="0" borderId="14" xfId="63" applyFont="1" applyFill="1" applyBorder="1" applyAlignment="1" applyProtection="1">
      <alignment vertical="center" shrinkToFit="1"/>
      <protection/>
    </xf>
    <xf numFmtId="0" fontId="0" fillId="0" borderId="160" xfId="63" applyFont="1" applyFill="1" applyBorder="1" applyAlignment="1" applyProtection="1">
      <alignment vertical="center" shrinkToFit="1"/>
      <protection/>
    </xf>
    <xf numFmtId="0" fontId="0" fillId="0" borderId="161" xfId="63" applyFont="1" applyFill="1" applyBorder="1" applyAlignment="1" applyProtection="1">
      <alignment vertical="center" shrinkToFit="1"/>
      <protection/>
    </xf>
    <xf numFmtId="0" fontId="0" fillId="0" borderId="162" xfId="63" applyFill="1" applyBorder="1" applyAlignment="1">
      <alignment horizontal="center" vertical="center" wrapText="1"/>
      <protection/>
    </xf>
    <xf numFmtId="0" fontId="0" fillId="0" borderId="163" xfId="63" applyFill="1" applyBorder="1" applyAlignment="1">
      <alignment horizontal="center" vertical="center" wrapText="1"/>
      <protection/>
    </xf>
    <xf numFmtId="0" fontId="0" fillId="0" borderId="50" xfId="63" applyFill="1" applyBorder="1" applyAlignment="1">
      <alignment horizontal="center" vertical="center" wrapText="1"/>
      <protection/>
    </xf>
    <xf numFmtId="0" fontId="0" fillId="0" borderId="164" xfId="63" applyFill="1" applyBorder="1" applyAlignment="1">
      <alignment horizontal="center" vertical="center" wrapText="1"/>
      <protection/>
    </xf>
    <xf numFmtId="0" fontId="0" fillId="0" borderId="12" xfId="63" applyFont="1" applyFill="1" applyBorder="1" applyAlignment="1" applyProtection="1">
      <alignment vertical="center"/>
      <protection/>
    </xf>
    <xf numFmtId="0" fontId="0" fillId="0" borderId="124" xfId="63" applyFont="1" applyFill="1" applyBorder="1" applyAlignment="1" applyProtection="1">
      <alignment vertical="center"/>
      <protection/>
    </xf>
    <xf numFmtId="0" fontId="0" fillId="0" borderId="19" xfId="63" applyFont="1" applyFill="1" applyBorder="1" applyAlignment="1" applyProtection="1">
      <alignment vertical="center"/>
      <protection/>
    </xf>
    <xf numFmtId="0" fontId="0" fillId="0" borderId="122" xfId="63" applyFont="1" applyFill="1" applyBorder="1" applyAlignment="1" applyProtection="1">
      <alignment vertical="center"/>
      <protection/>
    </xf>
    <xf numFmtId="0" fontId="0" fillId="0" borderId="165" xfId="63" applyFill="1" applyBorder="1" applyAlignment="1">
      <alignment horizontal="center" vertical="center" wrapText="1"/>
      <protection/>
    </xf>
    <xf numFmtId="0" fontId="0" fillId="0" borderId="166" xfId="63" applyFill="1" applyBorder="1" applyAlignment="1">
      <alignment horizontal="center" vertical="center" wrapText="1"/>
      <protection/>
    </xf>
    <xf numFmtId="0" fontId="0" fillId="0" borderId="167" xfId="63" applyFont="1" applyFill="1" applyBorder="1" applyAlignment="1" applyProtection="1">
      <alignment horizontal="center" vertical="center"/>
      <protection/>
    </xf>
    <xf numFmtId="0" fontId="0" fillId="0" borderId="98" xfId="63" applyFont="1" applyFill="1" applyBorder="1" applyAlignment="1" applyProtection="1">
      <alignment horizontal="center" vertical="center"/>
      <protection/>
    </xf>
    <xf numFmtId="0" fontId="0" fillId="0" borderId="168" xfId="63" applyFont="1" applyFill="1" applyBorder="1" applyAlignment="1" applyProtection="1">
      <alignment horizontal="center" vertical="center"/>
      <protection/>
    </xf>
    <xf numFmtId="0" fontId="0" fillId="0" borderId="169" xfId="63" applyFont="1" applyFill="1" applyBorder="1" applyAlignment="1" applyProtection="1">
      <alignment horizontal="center" vertical="center"/>
      <protection/>
    </xf>
    <xf numFmtId="0" fontId="0" fillId="0" borderId="0" xfId="63" applyFont="1" applyFill="1" applyBorder="1" applyAlignment="1" applyProtection="1">
      <alignment horizontal="center" vertical="center"/>
      <protection/>
    </xf>
    <xf numFmtId="0" fontId="0" fillId="0" borderId="133" xfId="63" applyFont="1" applyFill="1" applyBorder="1" applyAlignment="1" applyProtection="1">
      <alignment horizontal="center" vertical="center"/>
      <protection/>
    </xf>
    <xf numFmtId="0" fontId="0" fillId="0" borderId="170" xfId="63" applyFont="1" applyFill="1" applyBorder="1" applyAlignment="1" applyProtection="1">
      <alignment horizontal="center" vertical="center"/>
      <protection/>
    </xf>
    <xf numFmtId="0" fontId="0" fillId="0" borderId="137" xfId="63" applyFont="1" applyFill="1" applyBorder="1" applyAlignment="1" applyProtection="1">
      <alignment horizontal="center" vertical="center"/>
      <protection/>
    </xf>
    <xf numFmtId="0" fontId="0" fillId="0" borderId="135" xfId="63" applyFont="1" applyFill="1" applyBorder="1" applyAlignment="1" applyProtection="1">
      <alignment horizontal="center" vertical="center"/>
      <protection/>
    </xf>
    <xf numFmtId="0" fontId="0" fillId="0" borderId="171" xfId="63" applyFill="1" applyBorder="1" applyAlignment="1">
      <alignment horizontal="center" vertical="center" wrapText="1"/>
      <protection/>
    </xf>
    <xf numFmtId="0" fontId="0" fillId="0" borderId="98" xfId="63" applyFill="1" applyBorder="1" applyAlignment="1">
      <alignment horizontal="center" vertical="center" wrapText="1"/>
      <protection/>
    </xf>
    <xf numFmtId="0" fontId="0" fillId="0" borderId="172" xfId="63" applyFill="1" applyBorder="1" applyAlignment="1">
      <alignment horizontal="center" vertical="center" wrapText="1"/>
      <protection/>
    </xf>
    <xf numFmtId="0" fontId="0" fillId="0" borderId="173" xfId="63" applyFont="1" applyFill="1" applyBorder="1" applyAlignment="1" applyProtection="1">
      <alignment vertical="center" wrapText="1" shrinkToFit="1"/>
      <protection/>
    </xf>
    <xf numFmtId="0" fontId="0" fillId="0" borderId="79" xfId="63" applyFont="1" applyFill="1" applyBorder="1" applyAlignment="1" applyProtection="1">
      <alignment vertical="center" shrinkToFit="1"/>
      <protection/>
    </xf>
    <xf numFmtId="0" fontId="25" fillId="0" borderId="174" xfId="63" applyFont="1" applyFill="1" applyBorder="1" applyAlignment="1" applyProtection="1">
      <alignment horizontal="center" vertical="center" textRotation="255" shrinkToFit="1"/>
      <protection/>
    </xf>
    <xf numFmtId="0" fontId="25" fillId="0" borderId="175" xfId="63" applyFont="1" applyFill="1" applyBorder="1" applyAlignment="1" applyProtection="1">
      <alignment horizontal="center" vertical="center" textRotation="255" shrinkToFit="1"/>
      <protection/>
    </xf>
    <xf numFmtId="0" fontId="25" fillId="0" borderId="176" xfId="63" applyFont="1" applyFill="1" applyBorder="1" applyAlignment="1" applyProtection="1">
      <alignment horizontal="center" vertical="center" textRotation="255" shrinkToFit="1"/>
      <protection/>
    </xf>
    <xf numFmtId="0" fontId="25" fillId="0" borderId="0" xfId="63" applyFont="1" applyFill="1" applyBorder="1" applyAlignment="1" applyProtection="1">
      <alignment horizontal="center" vertical="center"/>
      <protection/>
    </xf>
    <xf numFmtId="0" fontId="0" fillId="0" borderId="102" xfId="63" applyFont="1" applyFill="1" applyBorder="1" applyAlignment="1" applyProtection="1">
      <alignment vertical="center"/>
      <protection/>
    </xf>
    <xf numFmtId="0" fontId="0" fillId="0" borderId="177" xfId="63" applyFont="1" applyFill="1" applyBorder="1" applyAlignment="1" applyProtection="1">
      <alignment vertical="center"/>
      <protection/>
    </xf>
    <xf numFmtId="0" fontId="0" fillId="0" borderId="149" xfId="63" applyFont="1" applyFill="1" applyBorder="1" applyAlignment="1" applyProtection="1">
      <alignment vertical="center" wrapText="1" shrinkToFit="1"/>
      <protection/>
    </xf>
    <xf numFmtId="0" fontId="0" fillId="0" borderId="150" xfId="0" applyBorder="1" applyAlignment="1">
      <alignment vertical="center" shrinkToFit="1"/>
    </xf>
    <xf numFmtId="0" fontId="25" fillId="0" borderId="178" xfId="63" applyFont="1" applyFill="1" applyBorder="1" applyAlignment="1" applyProtection="1">
      <alignment horizontal="center" vertical="center" textRotation="255" shrinkToFit="1"/>
      <protection/>
    </xf>
    <xf numFmtId="0" fontId="25" fillId="0" borderId="169" xfId="63" applyFont="1" applyFill="1" applyBorder="1" applyAlignment="1" applyProtection="1">
      <alignment horizontal="center" vertical="center" textRotation="255" shrinkToFit="1"/>
      <protection/>
    </xf>
    <xf numFmtId="0" fontId="25" fillId="0" borderId="179" xfId="63" applyFont="1" applyFill="1" applyBorder="1" applyAlignment="1" applyProtection="1">
      <alignment horizontal="center" vertical="center" textRotation="255" shrinkToFit="1"/>
      <protection/>
    </xf>
    <xf numFmtId="0" fontId="0" fillId="0" borderId="50" xfId="63" applyFont="1" applyFill="1" applyBorder="1" applyAlignment="1" applyProtection="1">
      <alignment vertical="center" shrinkToFit="1"/>
      <protection/>
    </xf>
    <xf numFmtId="0" fontId="0" fillId="0" borderId="50" xfId="63" applyFont="1" applyFill="1" applyBorder="1" applyAlignment="1" applyProtection="1">
      <alignment vertical="center" wrapText="1" shrinkToFit="1"/>
      <protection/>
    </xf>
    <xf numFmtId="0" fontId="0" fillId="0" borderId="50" xfId="63" applyFont="1" applyFill="1" applyBorder="1" applyAlignment="1" applyProtection="1">
      <alignment vertical="center"/>
      <protection/>
    </xf>
    <xf numFmtId="0" fontId="0" fillId="0" borderId="11" xfId="63" applyFont="1" applyFill="1" applyBorder="1" applyAlignment="1" applyProtection="1">
      <alignment vertical="center"/>
      <protection/>
    </xf>
    <xf numFmtId="0" fontId="0" fillId="0" borderId="79" xfId="63" applyFont="1" applyFill="1" applyBorder="1" applyAlignment="1" applyProtection="1">
      <alignment vertical="center"/>
      <protection/>
    </xf>
    <xf numFmtId="0" fontId="0" fillId="0" borderId="50" xfId="63" applyFont="1" applyFill="1" applyBorder="1" applyAlignment="1" applyProtection="1">
      <alignment vertical="center" wrapText="1"/>
      <protection/>
    </xf>
    <xf numFmtId="0" fontId="0" fillId="0" borderId="0" xfId="0" applyAlignment="1">
      <alignment horizontal="left" vertical="center" wrapText="1"/>
    </xf>
    <xf numFmtId="0" fontId="0" fillId="0" borderId="19" xfId="0" applyBorder="1" applyAlignment="1">
      <alignment horizontal="left" vertical="top" wrapText="1"/>
    </xf>
    <xf numFmtId="0" fontId="0" fillId="0" borderId="112" xfId="0" applyBorder="1" applyAlignment="1">
      <alignment horizontal="left" vertical="top" wrapText="1"/>
    </xf>
    <xf numFmtId="0" fontId="0" fillId="0" borderId="122"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33" xfId="0" applyBorder="1" applyAlignment="1">
      <alignment horizontal="left" vertical="top" wrapText="1"/>
    </xf>
    <xf numFmtId="0" fontId="0" fillId="0" borderId="12" xfId="0" applyBorder="1" applyAlignment="1">
      <alignment horizontal="left" vertical="top" wrapText="1"/>
    </xf>
    <xf numFmtId="0" fontId="0" fillId="0" borderId="123" xfId="0" applyBorder="1" applyAlignment="1">
      <alignment horizontal="left" vertical="top" wrapText="1"/>
    </xf>
    <xf numFmtId="0" fontId="0" fillId="0" borderId="124" xfId="0" applyBorder="1" applyAlignment="1">
      <alignment horizontal="left" vertical="top" wrapText="1"/>
    </xf>
    <xf numFmtId="0" fontId="24" fillId="24" borderId="0" xfId="0" applyFont="1" applyFill="1" applyAlignment="1">
      <alignment horizontal="left" vertical="center" wrapText="1"/>
    </xf>
    <xf numFmtId="0" fontId="24" fillId="24" borderId="0" xfId="0" applyFont="1" applyFill="1" applyAlignment="1">
      <alignment horizontal="left" vertical="center"/>
    </xf>
    <xf numFmtId="0" fontId="23" fillId="0" borderId="0" xfId="0" applyFont="1" applyAlignment="1">
      <alignment horizontal="center" vertical="center" wrapText="1"/>
    </xf>
    <xf numFmtId="0" fontId="25"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報告書等作成支援シートVer.1.0　20120622(マクロ無版）0627受信" xfId="63"/>
    <cellStyle name="Followed Hyperlink" xfId="64"/>
    <cellStyle name="良い" xfId="65"/>
  </cellStyles>
  <dxfs count="15">
    <dxf>
      <font>
        <color auto="1"/>
      </font>
      <fill>
        <patternFill>
          <bgColor indexed="22"/>
        </patternFill>
      </fill>
    </dxf>
    <dxf>
      <fill>
        <patternFill>
          <bgColor indexed="22"/>
        </patternFill>
      </fill>
    </dxf>
    <dxf>
      <font>
        <color indexed="22"/>
      </font>
      <fill>
        <patternFill>
          <bgColor indexed="22"/>
        </patternFill>
      </fill>
    </dxf>
    <dxf>
      <fill>
        <patternFill>
          <bgColor indexed="41"/>
        </patternFill>
      </fill>
      <border>
        <top/>
      </border>
    </dxf>
    <dxf>
      <fill>
        <patternFill>
          <bgColor indexed="43"/>
        </patternFill>
      </fill>
      <border>
        <left style="hair"/>
        <top style="hair"/>
      </border>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rgb="FFC0C0C0"/>
      </font>
      <fill>
        <patternFill>
          <bgColor rgb="FFC0C0C0"/>
        </patternFill>
      </fill>
      <border/>
    </dxf>
    <dxf>
      <fill>
        <patternFill>
          <bgColor rgb="FFFFFF99"/>
        </patternFill>
      </fill>
      <border>
        <left style="hair">
          <color rgb="FF000000"/>
        </left>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xdr:row>
      <xdr:rowOff>85725</xdr:rowOff>
    </xdr:from>
    <xdr:ext cx="9477375" cy="695325"/>
    <xdr:sp>
      <xdr:nvSpPr>
        <xdr:cNvPr id="1" name="Text Box 3"/>
        <xdr:cNvSpPr txBox="1">
          <a:spLocks noChangeArrowheads="1"/>
        </xdr:cNvSpPr>
      </xdr:nvSpPr>
      <xdr:spPr>
        <a:xfrm>
          <a:off x="66675" y="257175"/>
          <a:ext cx="9477375" cy="695325"/>
        </a:xfrm>
        <a:prstGeom prst="rect">
          <a:avLst/>
        </a:prstGeom>
        <a:solidFill>
          <a:srgbClr val="0000FF"/>
        </a:solidFill>
        <a:ln w="25400" cmpd="sng">
          <a:solidFill>
            <a:srgbClr val="000000"/>
          </a:solidFill>
          <a:headEnd type="none"/>
          <a:tailEnd type="none"/>
        </a:ln>
      </xdr:spPr>
      <xdr:txBody>
        <a:bodyPr vertOverflow="clip" wrap="square" lIns="18288" tIns="18288" rIns="0" bIns="0">
          <a:spAutoFit/>
        </a:bodyPr>
        <a:p>
          <a:pPr algn="l">
            <a:defRPr/>
          </a:pPr>
          <a:r>
            <a:rPr lang="en-US" cap="none" sz="1200" b="0" i="0" u="none" baseline="0">
              <a:solidFill>
                <a:srgbClr val="FFFFFF"/>
              </a:solidFill>
              <a:latin typeface="ＭＳ Ｐゴシック"/>
              <a:ea typeface="ＭＳ Ｐゴシック"/>
              <a:cs typeface="ＭＳ Ｐゴシック"/>
            </a:rPr>
            <a:t>単位発熱量、</a:t>
          </a:r>
          <a:r>
            <a:rPr lang="en-US" cap="none" sz="1200" b="0" i="0" u="none" baseline="0">
              <a:solidFill>
                <a:srgbClr val="FFFFFF"/>
              </a:solidFill>
              <a:latin typeface="ＭＳ Ｐゴシック"/>
              <a:ea typeface="ＭＳ Ｐゴシック"/>
              <a:cs typeface="ＭＳ Ｐゴシック"/>
            </a:rPr>
            <a:t>CO</a:t>
          </a:r>
          <a:r>
            <a:rPr lang="en-US" cap="none" sz="1200" b="0" i="0" u="none" baseline="-25000">
              <a:solidFill>
                <a:srgbClr val="FFFFFF"/>
              </a:solidFill>
              <a:latin typeface="ＭＳ Ｐゴシック"/>
              <a:ea typeface="ＭＳ Ｐゴシック"/>
              <a:cs typeface="ＭＳ Ｐゴシック"/>
            </a:rPr>
            <a:t>２</a:t>
          </a:r>
          <a:r>
            <a:rPr lang="en-US" cap="none" sz="1200" b="0" i="0" u="none" baseline="0">
              <a:solidFill>
                <a:srgbClr val="FFFFFF"/>
              </a:solidFill>
              <a:latin typeface="ＭＳ Ｐゴシック"/>
              <a:ea typeface="ＭＳ Ｐゴシック"/>
              <a:cs typeface="ＭＳ Ｐゴシック"/>
            </a:rPr>
            <a:t>排出係数は省エネ法および温対法で示された値が入力されています。</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また電力</a:t>
          </a:r>
          <a:r>
            <a:rPr lang="en-US" cap="none" sz="1200" b="0" i="0" u="none" baseline="0">
              <a:solidFill>
                <a:srgbClr val="FFFFFF"/>
              </a:solidFill>
              <a:latin typeface="ＭＳ Ｐゴシック"/>
              <a:ea typeface="ＭＳ Ｐゴシック"/>
              <a:cs typeface="ＭＳ Ｐゴシック"/>
            </a:rPr>
            <a:t>CO</a:t>
          </a:r>
          <a:r>
            <a:rPr lang="en-US" cap="none" sz="1200" b="0" i="0" u="none" baseline="-2500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排出係数は平成</a:t>
          </a:r>
          <a:r>
            <a:rPr lang="en-US" cap="none" sz="1200" b="0" i="0" u="none" baseline="0">
              <a:solidFill>
                <a:srgbClr val="FFFFFF"/>
              </a:solidFill>
              <a:latin typeface="ＭＳ Ｐゴシック"/>
              <a:ea typeface="ＭＳ Ｐゴシック"/>
              <a:cs typeface="ＭＳ Ｐゴシック"/>
            </a:rPr>
            <a:t>26</a:t>
          </a:r>
          <a:r>
            <a:rPr lang="en-US" cap="none" sz="1200" b="0" i="0" u="none" baseline="0">
              <a:solidFill>
                <a:srgbClr val="FFFFFF"/>
              </a:solidFill>
              <a:latin typeface="ＭＳ Ｐゴシック"/>
              <a:ea typeface="ＭＳ Ｐゴシック"/>
              <a:cs typeface="ＭＳ Ｐゴシック"/>
            </a:rPr>
            <a:t>年度の電気事業者の排出係数が入力されています。</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独自の根拠により数値を変更するときは、下記の該当する数値欄に直接数値を入力するとともに、数値の根拠欄にその根拠を記入してください。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ct1\&#12510;&#12493;&#12472;&#12513;&#12531;&#12488;&#20107;&#26989;&#26412;&#37096;\Documents%20and%20Settings\w302591\&#12487;&#12473;&#12463;&#12488;&#12483;&#12503;\&#31639;&#23450;&#25903;&#25588;&#12484;&#12540;&#12523;\&#31639;&#23450;&#12471;&#12540;&#12488;A_1305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入力①"/>
      <sheetName val="A入力②"/>
      <sheetName val="A出力"/>
      <sheetName val="排出係数"/>
    </sheetNames>
    <sheetDataSet>
      <sheetData sheetId="3">
        <row r="12">
          <cell r="N12" t="str">
            <v>原油（コンデンセートを除く。）</v>
          </cell>
        </row>
        <row r="13">
          <cell r="N13" t="str">
            <v>原油のうちコンデンセート（NGL）</v>
          </cell>
        </row>
        <row r="14">
          <cell r="N14" t="str">
            <v>揮発油</v>
          </cell>
        </row>
        <row r="15">
          <cell r="N15" t="str">
            <v>ナフサ</v>
          </cell>
        </row>
        <row r="16">
          <cell r="N16" t="str">
            <v>灯油</v>
          </cell>
        </row>
        <row r="17">
          <cell r="N17" t="str">
            <v>軽油</v>
          </cell>
        </row>
        <row r="18">
          <cell r="N18" t="str">
            <v>A重油</v>
          </cell>
        </row>
        <row r="19">
          <cell r="N19" t="str">
            <v>B・C重油</v>
          </cell>
        </row>
        <row r="20">
          <cell r="N20" t="str">
            <v>石油アスファルト</v>
          </cell>
        </row>
        <row r="21">
          <cell r="N21" t="str">
            <v>石油コークス</v>
          </cell>
        </row>
        <row r="22">
          <cell r="N22" t="str">
            <v>液化石油ガス（LPG）</v>
          </cell>
        </row>
        <row r="23">
          <cell r="N23" t="str">
            <v>石油系炭化水素ガス</v>
          </cell>
        </row>
        <row r="24">
          <cell r="N24" t="str">
            <v>液化天然ガス（LＮG）</v>
          </cell>
        </row>
        <row r="25">
          <cell r="N25" t="str">
            <v>その他可燃性天然ガス</v>
          </cell>
        </row>
        <row r="26">
          <cell r="N26" t="str">
            <v>原料炭</v>
          </cell>
        </row>
        <row r="27">
          <cell r="N27" t="str">
            <v>一般炭</v>
          </cell>
        </row>
        <row r="28">
          <cell r="N28" t="str">
            <v>無煙炭</v>
          </cell>
        </row>
        <row r="29">
          <cell r="N29" t="str">
            <v>石炭コークス</v>
          </cell>
        </row>
        <row r="30">
          <cell r="N30" t="str">
            <v>コールタール</v>
          </cell>
        </row>
        <row r="31">
          <cell r="N31" t="str">
            <v>コークス炉ガス</v>
          </cell>
        </row>
        <row r="32">
          <cell r="N32" t="str">
            <v>高炉ガス</v>
          </cell>
        </row>
        <row r="33">
          <cell r="N33" t="str">
            <v>転炉ガス</v>
          </cell>
        </row>
        <row r="34">
          <cell r="N34" t="str">
            <v>都市ガス</v>
          </cell>
        </row>
        <row r="35">
          <cell r="N35" t="str">
            <v>産業用蒸気</v>
          </cell>
        </row>
        <row r="36">
          <cell r="N36" t="str">
            <v>産業用以外の蒸気</v>
          </cell>
        </row>
        <row r="37">
          <cell r="N37" t="str">
            <v>温水</v>
          </cell>
        </row>
        <row r="38">
          <cell r="N38" t="str">
            <v>冷水</v>
          </cell>
        </row>
        <row r="39">
          <cell r="N39" t="str">
            <v>昼間買電</v>
          </cell>
        </row>
        <row r="40">
          <cell r="N40" t="str">
            <v>夜間買電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55"/>
  <sheetViews>
    <sheetView showGridLines="0" zoomScale="90" zoomScaleNormal="90" zoomScaleSheetLayoutView="90" zoomScalePageLayoutView="0" workbookViewId="0" topLeftCell="A1">
      <selection activeCell="G22" sqref="G22"/>
    </sheetView>
  </sheetViews>
  <sheetFormatPr defaultColWidth="9.00390625" defaultRowHeight="13.5"/>
  <cols>
    <col min="1" max="1" width="2.50390625" style="0" customWidth="1"/>
    <col min="2" max="2" width="6.00390625" style="28" customWidth="1"/>
    <col min="3" max="3" width="21.625" style="28" customWidth="1"/>
    <col min="4" max="4" width="12.625" style="28" customWidth="1"/>
    <col min="5" max="5" width="11.625" style="28" customWidth="1"/>
    <col min="6" max="6" width="9.625" style="28" customWidth="1"/>
    <col min="7" max="7" width="30.50390625" style="28" customWidth="1"/>
    <col min="8" max="9" width="2.875" style="28" customWidth="1"/>
    <col min="10" max="10" width="66.75390625" style="28" customWidth="1"/>
    <col min="11" max="12" width="3.125" style="0" customWidth="1"/>
    <col min="13" max="14" width="0" style="0" hidden="1" customWidth="1"/>
    <col min="15" max="15" width="3.75390625" style="0" hidden="1" customWidth="1"/>
    <col min="16" max="21" width="0" style="0" hidden="1" customWidth="1"/>
  </cols>
  <sheetData>
    <row r="1" spans="1:21" ht="21.75" customHeight="1">
      <c r="A1" s="279" t="s">
        <v>18</v>
      </c>
      <c r="B1" s="279"/>
      <c r="C1" s="279"/>
      <c r="D1" s="279"/>
      <c r="E1" s="279"/>
      <c r="F1" s="279"/>
      <c r="G1" s="279"/>
      <c r="H1" s="279"/>
      <c r="I1" s="1"/>
      <c r="J1" s="1"/>
      <c r="K1" s="2"/>
      <c r="L1" s="3"/>
      <c r="M1" s="4" t="s">
        <v>19</v>
      </c>
      <c r="N1" s="4"/>
      <c r="O1" s="4"/>
      <c r="P1" s="4"/>
      <c r="Q1" s="4"/>
      <c r="R1" s="4"/>
      <c r="S1" s="4"/>
      <c r="T1" s="4"/>
      <c r="U1" s="4"/>
    </row>
    <row r="2" spans="1:21" ht="13.5">
      <c r="A2" s="280" t="s">
        <v>20</v>
      </c>
      <c r="B2" s="280"/>
      <c r="C2" s="280"/>
      <c r="D2" s="280"/>
      <c r="E2" s="280"/>
      <c r="F2" s="280"/>
      <c r="G2" s="280"/>
      <c r="H2" s="280"/>
      <c r="I2" s="5"/>
      <c r="J2" s="6" t="s">
        <v>21</v>
      </c>
      <c r="K2" s="2"/>
      <c r="L2" s="3"/>
      <c r="M2" s="4"/>
      <c r="N2" s="4"/>
      <c r="O2" s="4"/>
      <c r="P2" s="4"/>
      <c r="Q2" s="4"/>
      <c r="R2" s="4"/>
      <c r="S2" s="4"/>
      <c r="T2" s="4"/>
      <c r="U2" s="4"/>
    </row>
    <row r="3" spans="1:21" ht="13.5">
      <c r="A3" s="3"/>
      <c r="B3" s="7"/>
      <c r="C3" s="7"/>
      <c r="D3" s="7"/>
      <c r="E3" s="7"/>
      <c r="F3" s="7"/>
      <c r="G3" s="7"/>
      <c r="H3" s="7"/>
      <c r="I3" s="8"/>
      <c r="J3" s="8"/>
      <c r="K3" s="9"/>
      <c r="L3" s="10"/>
      <c r="M3" s="4"/>
      <c r="N3" s="4"/>
      <c r="O3" s="4"/>
      <c r="P3" s="4"/>
      <c r="Q3" s="4"/>
      <c r="R3" s="4"/>
      <c r="S3" s="4"/>
      <c r="T3" s="4"/>
      <c r="U3" s="4"/>
    </row>
    <row r="4" spans="1:21" ht="13.5">
      <c r="A4" s="3"/>
      <c r="B4" s="11" t="s">
        <v>22</v>
      </c>
      <c r="C4" s="7"/>
      <c r="D4" s="7"/>
      <c r="E4" s="7"/>
      <c r="F4" s="7"/>
      <c r="G4" s="7"/>
      <c r="H4" s="7"/>
      <c r="I4" s="8"/>
      <c r="J4" s="8" t="s">
        <v>23</v>
      </c>
      <c r="K4" s="9"/>
      <c r="L4" s="10"/>
      <c r="M4" s="4"/>
      <c r="N4" s="4"/>
      <c r="O4" s="4"/>
      <c r="P4" s="4"/>
      <c r="Q4" s="4"/>
      <c r="R4" s="4"/>
      <c r="S4" s="4"/>
      <c r="T4" s="4"/>
      <c r="U4" s="4"/>
    </row>
    <row r="5" spans="1:21" ht="13.5">
      <c r="A5" s="3"/>
      <c r="B5" s="7"/>
      <c r="C5" s="7"/>
      <c r="D5" s="7"/>
      <c r="E5" s="7"/>
      <c r="F5" s="7"/>
      <c r="G5" s="7"/>
      <c r="H5" s="7"/>
      <c r="I5" s="8"/>
      <c r="J5" s="8"/>
      <c r="K5" s="9"/>
      <c r="L5" s="10"/>
      <c r="M5" s="4"/>
      <c r="N5" s="4"/>
      <c r="O5" s="4"/>
      <c r="P5" s="4"/>
      <c r="Q5" s="4"/>
      <c r="R5" s="4"/>
      <c r="S5" s="4"/>
      <c r="T5" s="4"/>
      <c r="U5" s="4"/>
    </row>
    <row r="6" spans="1:21" ht="13.5">
      <c r="A6" s="3"/>
      <c r="B6" s="12" t="s">
        <v>0</v>
      </c>
      <c r="C6" s="7"/>
      <c r="D6" s="7"/>
      <c r="E6" s="7"/>
      <c r="F6" s="7"/>
      <c r="G6" s="7"/>
      <c r="H6" s="7"/>
      <c r="I6" s="8"/>
      <c r="J6" s="8"/>
      <c r="K6" s="9"/>
      <c r="L6" s="10"/>
      <c r="M6" s="4"/>
      <c r="N6" s="4"/>
      <c r="O6" s="4"/>
      <c r="P6" s="4"/>
      <c r="Q6" s="4"/>
      <c r="R6" s="4"/>
      <c r="S6" s="4"/>
      <c r="T6" s="4"/>
      <c r="U6" s="4"/>
    </row>
    <row r="7" spans="1:21" ht="21" customHeight="1">
      <c r="A7" s="3"/>
      <c r="B7" s="276">
        <v>1</v>
      </c>
      <c r="C7" s="270" t="s">
        <v>24</v>
      </c>
      <c r="D7" s="281" t="s">
        <v>25</v>
      </c>
      <c r="E7" s="282"/>
      <c r="F7" s="282"/>
      <c r="G7" s="255"/>
      <c r="H7" s="7"/>
      <c r="I7" s="8"/>
      <c r="J7" s="283" t="str">
        <f>"当事業所で"&amp;Q7&amp;"した"&amp;D12&amp;"は、"&amp;D13&amp;"によって"&amp;F13&amp;"段階でCO2削減効果があるため、その貢献量を算定する。"</f>
        <v>当事業所で研究開発・流通・その他した自動車は、燃費向上によって使用段階でCO2削減効果があるため、その貢献量を算定する。</v>
      </c>
      <c r="K7" s="9"/>
      <c r="L7" s="10"/>
      <c r="M7" s="4" t="b">
        <v>0</v>
      </c>
      <c r="N7" s="4">
        <f>IF(M7=TRUE,"生産","")</f>
      </c>
      <c r="O7" s="4">
        <f>IF(M7=TRUE,1,0)</f>
        <v>0</v>
      </c>
      <c r="P7" s="4">
        <f>N7</f>
      </c>
      <c r="Q7" s="4" t="str">
        <f>P7&amp;P8&amp;P9&amp;P10</f>
        <v>研究開発・流通・その他</v>
      </c>
      <c r="R7" s="4"/>
      <c r="S7" s="4"/>
      <c r="T7" s="4"/>
      <c r="U7" s="4"/>
    </row>
    <row r="8" spans="1:21" ht="21" customHeight="1">
      <c r="A8" s="3"/>
      <c r="B8" s="277"/>
      <c r="C8" s="271"/>
      <c r="D8" s="295" t="s">
        <v>26</v>
      </c>
      <c r="E8" s="296"/>
      <c r="F8" s="296"/>
      <c r="G8" s="297"/>
      <c r="H8" s="7"/>
      <c r="I8" s="8"/>
      <c r="J8" s="284"/>
      <c r="K8" s="9"/>
      <c r="L8" s="10"/>
      <c r="M8" s="4" t="b">
        <v>1</v>
      </c>
      <c r="N8" s="4" t="str">
        <f>IF(M8=TRUE,"研究開発","")</f>
        <v>研究開発</v>
      </c>
      <c r="O8" s="4">
        <f>O7+IF(M8=TRUE,1,0)</f>
        <v>1</v>
      </c>
      <c r="P8" s="4" t="str">
        <f>IF(AND(O7&gt;=1,O7&lt;&gt;O8),"・"&amp;N8,N8)</f>
        <v>研究開発</v>
      </c>
      <c r="Q8" s="4"/>
      <c r="R8" s="4"/>
      <c r="S8" s="4"/>
      <c r="T8" s="4"/>
      <c r="U8" s="4"/>
    </row>
    <row r="9" spans="1:21" ht="21" customHeight="1">
      <c r="A9" s="3"/>
      <c r="B9" s="277"/>
      <c r="C9" s="271"/>
      <c r="D9" s="281" t="s">
        <v>27</v>
      </c>
      <c r="E9" s="282"/>
      <c r="F9" s="282"/>
      <c r="G9" s="298"/>
      <c r="H9" s="7"/>
      <c r="I9" s="8"/>
      <c r="J9" s="284"/>
      <c r="K9" s="9"/>
      <c r="L9" s="10"/>
      <c r="M9" s="4" t="b">
        <v>1</v>
      </c>
      <c r="N9" s="4" t="str">
        <f>IF(M9=TRUE,"流通","")</f>
        <v>流通</v>
      </c>
      <c r="O9" s="4">
        <f>O8+IF(M9=TRUE,1,0)</f>
        <v>2</v>
      </c>
      <c r="P9" s="4" t="str">
        <f>IF(AND(O8&gt;=1,O8&lt;&gt;O9),"・"&amp;N9,N9)</f>
        <v>・流通</v>
      </c>
      <c r="Q9" s="4"/>
      <c r="R9" s="4"/>
      <c r="S9" s="4"/>
      <c r="T9" s="4"/>
      <c r="U9" s="4"/>
    </row>
    <row r="10" spans="1:21" ht="21" customHeight="1">
      <c r="A10" s="3"/>
      <c r="B10" s="277"/>
      <c r="C10" s="271"/>
      <c r="D10" s="295" t="s">
        <v>28</v>
      </c>
      <c r="E10" s="296"/>
      <c r="F10" s="296"/>
      <c r="G10" s="297"/>
      <c r="H10" s="7"/>
      <c r="I10" s="8"/>
      <c r="J10" s="284"/>
      <c r="K10" s="9"/>
      <c r="L10" s="10"/>
      <c r="M10" s="4" t="b">
        <v>1</v>
      </c>
      <c r="N10" s="4" t="str">
        <f>IF(M10=TRUE,IF(E11="","その他",E11),"")</f>
        <v>その他</v>
      </c>
      <c r="O10" s="4">
        <f>O9+IF(M10=TRUE,1,0)</f>
        <v>3</v>
      </c>
      <c r="P10" s="4" t="str">
        <f>IF(AND(O9&gt;=1,O9&lt;&gt;O10),"・"&amp;N10,N10)</f>
        <v>・その他</v>
      </c>
      <c r="Q10" s="4"/>
      <c r="R10" s="4"/>
      <c r="S10" s="4"/>
      <c r="T10" s="4"/>
      <c r="U10" s="4"/>
    </row>
    <row r="11" spans="1:21" ht="21" customHeight="1">
      <c r="A11" s="3"/>
      <c r="B11" s="278"/>
      <c r="C11" s="272"/>
      <c r="D11" s="14" t="str">
        <f>IF(M10=TRUE,"⇒その他の内容","")</f>
        <v>⇒その他の内容</v>
      </c>
      <c r="E11" s="299"/>
      <c r="F11" s="299"/>
      <c r="G11" s="300"/>
      <c r="H11" s="7"/>
      <c r="I11" s="8"/>
      <c r="J11" s="284"/>
      <c r="K11" s="9"/>
      <c r="L11" s="10"/>
      <c r="M11" s="4"/>
      <c r="N11" s="4"/>
      <c r="O11" s="4"/>
      <c r="P11" s="4"/>
      <c r="Q11" s="4"/>
      <c r="R11" s="4"/>
      <c r="S11" s="4"/>
      <c r="T11" s="4"/>
      <c r="U11" s="4"/>
    </row>
    <row r="12" spans="1:21" ht="21" customHeight="1">
      <c r="A12" s="3"/>
      <c r="B12" s="15">
        <v>2</v>
      </c>
      <c r="C12" s="16" t="s">
        <v>29</v>
      </c>
      <c r="D12" s="286" t="s">
        <v>30</v>
      </c>
      <c r="E12" s="287"/>
      <c r="F12" s="287"/>
      <c r="G12" s="260"/>
      <c r="H12" s="7"/>
      <c r="I12" s="8"/>
      <c r="J12" s="284"/>
      <c r="K12" s="9"/>
      <c r="L12" s="10"/>
      <c r="M12" s="4"/>
      <c r="N12" s="4"/>
      <c r="O12" s="4"/>
      <c r="P12" s="4"/>
      <c r="Q12" s="4"/>
      <c r="R12" s="4"/>
      <c r="S12" s="4"/>
      <c r="T12" s="4"/>
      <c r="U12" s="4"/>
    </row>
    <row r="13" spans="1:21" ht="21" customHeight="1">
      <c r="A13" s="3"/>
      <c r="B13" s="15">
        <v>3</v>
      </c>
      <c r="C13" s="16" t="s">
        <v>31</v>
      </c>
      <c r="D13" s="18" t="s">
        <v>32</v>
      </c>
      <c r="E13" s="19" t="s">
        <v>33</v>
      </c>
      <c r="F13" s="20" t="s">
        <v>34</v>
      </c>
      <c r="G13" s="17" t="s">
        <v>35</v>
      </c>
      <c r="H13" s="7"/>
      <c r="I13" s="8"/>
      <c r="J13" s="285"/>
      <c r="K13" s="9"/>
      <c r="L13" s="10"/>
      <c r="M13" s="4"/>
      <c r="N13" s="4"/>
      <c r="O13" s="4"/>
      <c r="P13" s="4"/>
      <c r="Q13" s="4"/>
      <c r="R13" s="4"/>
      <c r="S13" s="4"/>
      <c r="T13" s="4"/>
      <c r="U13" s="4"/>
    </row>
    <row r="14" spans="1:21" ht="13.5">
      <c r="A14" s="3"/>
      <c r="B14" s="7"/>
      <c r="C14" s="7"/>
      <c r="D14" s="7"/>
      <c r="E14" s="7"/>
      <c r="F14" s="7"/>
      <c r="G14" s="7"/>
      <c r="H14" s="7"/>
      <c r="I14" s="8"/>
      <c r="J14" s="8"/>
      <c r="K14" s="9"/>
      <c r="L14" s="10"/>
      <c r="M14" s="4"/>
      <c r="N14" s="4"/>
      <c r="O14" s="4"/>
      <c r="P14" s="4"/>
      <c r="Q14" s="4"/>
      <c r="R14" s="4"/>
      <c r="S14" s="4"/>
      <c r="T14" s="4"/>
      <c r="U14" s="4"/>
    </row>
    <row r="15" spans="1:21" ht="13.5">
      <c r="A15" s="3"/>
      <c r="B15" s="12" t="s">
        <v>1</v>
      </c>
      <c r="C15" s="7"/>
      <c r="D15" s="7"/>
      <c r="E15" s="7"/>
      <c r="F15" s="7"/>
      <c r="G15" s="7"/>
      <c r="H15" s="7"/>
      <c r="I15" s="8"/>
      <c r="J15" s="8"/>
      <c r="K15" s="9"/>
      <c r="L15" s="10"/>
      <c r="M15" s="4"/>
      <c r="N15" s="4"/>
      <c r="O15" s="4"/>
      <c r="P15" s="4"/>
      <c r="Q15" s="4"/>
      <c r="R15" s="4"/>
      <c r="S15" s="4"/>
      <c r="T15" s="4"/>
      <c r="U15" s="4"/>
    </row>
    <row r="16" spans="1:21" ht="21" customHeight="1">
      <c r="A16" s="3"/>
      <c r="B16" s="15"/>
      <c r="C16" s="16" t="s">
        <v>36</v>
      </c>
      <c r="D16" s="292" t="s">
        <v>2</v>
      </c>
      <c r="E16" s="293"/>
      <c r="F16" s="293"/>
      <c r="G16" s="294"/>
      <c r="H16" s="7"/>
      <c r="I16" s="8"/>
      <c r="J16" s="283" t="str">
        <f>IF(D16="全ての製品を対象","当事業所で"&amp;Q7&amp;"した、"&amp;D12&amp;"の全てを評価の対象とする。","当事業所で"&amp;Q7&amp;"した、"&amp;D12&amp;"のうち、"&amp;D17&amp;"を対象として評価する。"&amp;M18)</f>
        <v>当事業所で研究開発・流通・その他した、自動車のうち、出荷量が多い車種を対象として評価する。</v>
      </c>
      <c r="K16" s="9"/>
      <c r="L16" s="10"/>
      <c r="M16" s="4"/>
      <c r="N16" s="4"/>
      <c r="O16" s="4"/>
      <c r="P16" s="4"/>
      <c r="Q16" s="4"/>
      <c r="R16" s="4"/>
      <c r="S16" s="4"/>
      <c r="T16" s="4"/>
      <c r="U16" s="4"/>
    </row>
    <row r="17" spans="1:21" ht="27">
      <c r="A17" s="3"/>
      <c r="B17" s="15">
        <v>4</v>
      </c>
      <c r="C17" s="16" t="s">
        <v>37</v>
      </c>
      <c r="D17" s="286" t="s">
        <v>38</v>
      </c>
      <c r="E17" s="287"/>
      <c r="F17" s="287"/>
      <c r="G17" s="260"/>
      <c r="H17" s="7"/>
      <c r="I17" s="8"/>
      <c r="J17" s="284"/>
      <c r="K17" s="9"/>
      <c r="L17" s="10"/>
      <c r="M17" s="4"/>
      <c r="N17" s="4"/>
      <c r="O17" s="4"/>
      <c r="P17" s="4"/>
      <c r="Q17" s="4"/>
      <c r="R17" s="4"/>
      <c r="S17" s="4"/>
      <c r="T17" s="4"/>
      <c r="U17" s="4"/>
    </row>
    <row r="18" spans="1:21" ht="49.5" customHeight="1">
      <c r="A18" s="3"/>
      <c r="B18" s="15"/>
      <c r="C18" s="16" t="s">
        <v>39</v>
      </c>
      <c r="D18" s="286"/>
      <c r="E18" s="287"/>
      <c r="F18" s="287"/>
      <c r="G18" s="260"/>
      <c r="H18" s="7"/>
      <c r="I18" s="8"/>
      <c r="J18" s="285"/>
      <c r="K18" s="9"/>
      <c r="L18" s="10"/>
      <c r="M18" s="4">
        <f>IF(D18="","","("&amp;D18&amp;")")</f>
      </c>
      <c r="N18" s="4"/>
      <c r="O18" s="4"/>
      <c r="P18" s="4"/>
      <c r="Q18" s="4"/>
      <c r="R18" s="4"/>
      <c r="S18" s="4"/>
      <c r="T18" s="4"/>
      <c r="U18" s="4"/>
    </row>
    <row r="19" spans="1:21" ht="13.5">
      <c r="A19" s="3"/>
      <c r="B19" s="7"/>
      <c r="C19" s="7"/>
      <c r="D19" s="7"/>
      <c r="E19" s="7"/>
      <c r="F19" s="7"/>
      <c r="G19" s="7"/>
      <c r="H19" s="7"/>
      <c r="I19" s="8"/>
      <c r="J19" s="21"/>
      <c r="K19" s="9"/>
      <c r="L19" s="10"/>
      <c r="M19" s="4"/>
      <c r="N19" s="4"/>
      <c r="O19" s="4"/>
      <c r="P19" s="4"/>
      <c r="Q19" s="4"/>
      <c r="R19" s="4"/>
      <c r="S19" s="4"/>
      <c r="T19" s="4"/>
      <c r="U19" s="4"/>
    </row>
    <row r="20" spans="1:21" ht="13.5">
      <c r="A20" s="3"/>
      <c r="B20" s="12" t="s">
        <v>3</v>
      </c>
      <c r="C20" s="7"/>
      <c r="D20" s="7"/>
      <c r="E20" s="7"/>
      <c r="F20" s="7"/>
      <c r="G20" s="7"/>
      <c r="H20" s="7"/>
      <c r="I20" s="8"/>
      <c r="J20" s="8"/>
      <c r="K20" s="9"/>
      <c r="L20" s="10"/>
      <c r="M20" s="4"/>
      <c r="N20" s="4"/>
      <c r="O20" s="4"/>
      <c r="P20" s="4"/>
      <c r="Q20" s="4"/>
      <c r="R20" s="4"/>
      <c r="S20" s="4"/>
      <c r="T20" s="4"/>
      <c r="U20" s="4"/>
    </row>
    <row r="21" spans="1:21" ht="27" customHeight="1">
      <c r="A21" s="3"/>
      <c r="B21" s="15">
        <v>5</v>
      </c>
      <c r="C21" s="16" t="s">
        <v>40</v>
      </c>
      <c r="D21" s="253">
        <v>2015</v>
      </c>
      <c r="E21" s="254"/>
      <c r="F21" s="254"/>
      <c r="G21" s="255"/>
      <c r="H21" s="7"/>
      <c r="I21" s="8"/>
      <c r="J21" s="22" t="str">
        <f>D21&amp;"年に"&amp;Q7&amp;"した製品・サービスの全使用期間での削減量を算定する。"</f>
        <v>2015年に研究開発・流通・その他した製品・サービスの全使用期間での削減量を算定する。</v>
      </c>
      <c r="K21" s="9"/>
      <c r="L21" s="10"/>
      <c r="M21" s="4"/>
      <c r="N21" s="4"/>
      <c r="O21" s="4"/>
      <c r="P21" s="4"/>
      <c r="Q21" s="4"/>
      <c r="R21" s="4"/>
      <c r="S21" s="4"/>
      <c r="T21" s="4"/>
      <c r="U21" s="4"/>
    </row>
    <row r="22" spans="1:21" ht="13.5">
      <c r="A22" s="3"/>
      <c r="B22" s="23"/>
      <c r="C22" s="23"/>
      <c r="D22" s="23"/>
      <c r="E22" s="23"/>
      <c r="F22" s="23"/>
      <c r="G22" s="23"/>
      <c r="H22" s="23"/>
      <c r="I22" s="1"/>
      <c r="J22" s="1"/>
      <c r="K22" s="2"/>
      <c r="L22" s="3"/>
      <c r="M22" s="4"/>
      <c r="N22" s="4"/>
      <c r="O22" s="4"/>
      <c r="P22" s="4"/>
      <c r="Q22" s="4"/>
      <c r="R22" s="4"/>
      <c r="S22" s="4"/>
      <c r="T22" s="4"/>
      <c r="U22" s="4"/>
    </row>
    <row r="23" spans="1:21" ht="13.5">
      <c r="A23" s="3"/>
      <c r="B23" s="24" t="s">
        <v>4</v>
      </c>
      <c r="C23" s="23"/>
      <c r="D23" s="23"/>
      <c r="E23" s="23"/>
      <c r="F23" s="23"/>
      <c r="G23" s="23"/>
      <c r="H23" s="23"/>
      <c r="I23" s="1"/>
      <c r="J23" s="1"/>
      <c r="K23" s="2"/>
      <c r="L23" s="3"/>
      <c r="M23" s="4"/>
      <c r="N23" s="4"/>
      <c r="O23" s="4"/>
      <c r="P23" s="4"/>
      <c r="Q23" s="4"/>
      <c r="R23" s="4"/>
      <c r="S23" s="4"/>
      <c r="T23" s="4"/>
      <c r="U23" s="4"/>
    </row>
    <row r="24" spans="1:21" ht="21" customHeight="1">
      <c r="A24" s="3"/>
      <c r="B24" s="15"/>
      <c r="C24" s="16" t="s">
        <v>41</v>
      </c>
      <c r="D24" s="258" t="s">
        <v>243</v>
      </c>
      <c r="E24" s="259"/>
      <c r="F24" s="259"/>
      <c r="G24" s="260"/>
      <c r="H24" s="23"/>
      <c r="I24" s="1"/>
      <c r="J24" s="283" t="str">
        <f>IF(D24="国内のみに出荷","製品は、国内のみに出荷しているため、国内での使用を評価対象とする。",IF(D24="海外にも出荷していて、使用先に関わらず評価対象","製品は、海外にも出荷しているため、海外での使用も含めて評価対象とする。算定条件は、"&amp;D25&amp;"。"&amp;M26,IF(D24="海外にも出荷しているが、国内出荷分のみを評価対象","製品は、海外にも出荷しているが、国や地域別の条件設定が困難であり、また、国内と条件が大きく異なり、国内と同一条件で算定することが困難であるため、国内に出荷した分のみを対象とする。")))</f>
        <v>製品は、国内のみに出荷しているため、国内での使用を評価対象とする。</v>
      </c>
      <c r="K24" s="2"/>
      <c r="L24" s="3"/>
      <c r="M24" s="4"/>
      <c r="N24" s="4"/>
      <c r="O24" s="4"/>
      <c r="P24" s="4"/>
      <c r="Q24" s="4"/>
      <c r="R24" s="4"/>
      <c r="S24" s="4"/>
      <c r="T24" s="4"/>
      <c r="U24" s="4"/>
    </row>
    <row r="25" spans="1:21" ht="45" customHeight="1">
      <c r="A25" s="3"/>
      <c r="B25" s="15">
        <v>6</v>
      </c>
      <c r="C25" s="16" t="s">
        <v>42</v>
      </c>
      <c r="D25" s="258" t="s">
        <v>5</v>
      </c>
      <c r="E25" s="259"/>
      <c r="F25" s="259"/>
      <c r="G25" s="260"/>
      <c r="H25" s="23"/>
      <c r="I25" s="1"/>
      <c r="J25" s="284"/>
      <c r="K25" s="2"/>
      <c r="L25" s="3"/>
      <c r="M25" s="4"/>
      <c r="N25" s="4"/>
      <c r="O25" s="4"/>
      <c r="P25" s="4"/>
      <c r="Q25" s="4"/>
      <c r="R25" s="4"/>
      <c r="S25" s="4"/>
      <c r="T25" s="4"/>
      <c r="U25" s="4"/>
    </row>
    <row r="26" spans="1:21" ht="45" customHeight="1">
      <c r="A26" s="3"/>
      <c r="B26" s="15"/>
      <c r="C26" s="16" t="s">
        <v>43</v>
      </c>
      <c r="D26" s="286" t="s">
        <v>44</v>
      </c>
      <c r="E26" s="287"/>
      <c r="F26" s="287"/>
      <c r="G26" s="288"/>
      <c r="H26" s="23"/>
      <c r="I26" s="1"/>
      <c r="J26" s="285"/>
      <c r="K26" s="2"/>
      <c r="L26" s="3"/>
      <c r="M26" s="4" t="str">
        <f>IF(D26="","","(具体的な使用先："&amp;D26&amp;")")</f>
        <v>(具体的な使用先：中国)</v>
      </c>
      <c r="N26" s="4"/>
      <c r="O26" s="4"/>
      <c r="P26" s="4"/>
      <c r="Q26" s="4"/>
      <c r="R26" s="4"/>
      <c r="S26" s="4"/>
      <c r="T26" s="4"/>
      <c r="U26" s="4"/>
    </row>
    <row r="27" spans="1:21" ht="13.5">
      <c r="A27" s="3"/>
      <c r="B27" s="261" t="s">
        <v>45</v>
      </c>
      <c r="C27" s="261"/>
      <c r="D27" s="261"/>
      <c r="E27" s="261"/>
      <c r="F27" s="261"/>
      <c r="G27" s="261"/>
      <c r="H27" s="23"/>
      <c r="I27" s="1"/>
      <c r="J27" s="1"/>
      <c r="K27" s="2"/>
      <c r="L27" s="3"/>
      <c r="M27" s="4"/>
      <c r="N27" s="4"/>
      <c r="O27" s="4"/>
      <c r="P27" s="4"/>
      <c r="Q27" s="4"/>
      <c r="R27" s="4"/>
      <c r="S27" s="4"/>
      <c r="T27" s="4"/>
      <c r="U27" s="4"/>
    </row>
    <row r="28" spans="1:21" ht="13.5">
      <c r="A28" s="3"/>
      <c r="B28" s="23"/>
      <c r="C28" s="23"/>
      <c r="D28" s="23"/>
      <c r="E28" s="23"/>
      <c r="F28" s="23"/>
      <c r="G28" s="23"/>
      <c r="H28" s="23"/>
      <c r="I28" s="1"/>
      <c r="J28" s="1"/>
      <c r="K28" s="2"/>
      <c r="L28" s="3"/>
      <c r="M28" s="4"/>
      <c r="N28" s="4"/>
      <c r="O28" s="4"/>
      <c r="P28" s="4"/>
      <c r="Q28" s="4"/>
      <c r="R28" s="4"/>
      <c r="S28" s="4"/>
      <c r="T28" s="4"/>
      <c r="U28" s="4"/>
    </row>
    <row r="29" spans="1:21" ht="13.5">
      <c r="A29" s="3"/>
      <c r="B29" s="24" t="s">
        <v>6</v>
      </c>
      <c r="C29" s="23"/>
      <c r="D29" s="23"/>
      <c r="E29" s="23"/>
      <c r="F29" s="23"/>
      <c r="G29" s="23"/>
      <c r="H29" s="23"/>
      <c r="I29" s="1"/>
      <c r="J29" s="1"/>
      <c r="K29" s="2"/>
      <c r="L29" s="3"/>
      <c r="M29" s="4"/>
      <c r="N29" s="4"/>
      <c r="O29" s="4"/>
      <c r="P29" s="4"/>
      <c r="Q29" s="4"/>
      <c r="R29" s="4"/>
      <c r="S29" s="4"/>
      <c r="T29" s="4"/>
      <c r="U29" s="4"/>
    </row>
    <row r="30" spans="1:21" ht="21" customHeight="1">
      <c r="A30" s="3"/>
      <c r="B30" s="15">
        <v>9</v>
      </c>
      <c r="C30" s="16" t="s">
        <v>46</v>
      </c>
      <c r="D30" s="258" t="s">
        <v>7</v>
      </c>
      <c r="E30" s="259"/>
      <c r="F30" s="259"/>
      <c r="G30" s="260"/>
      <c r="H30" s="23"/>
      <c r="I30" s="1"/>
      <c r="J30" s="283" t="str">
        <f>"当事業所の"&amp;D12&amp;"は、"&amp;N30&amp;O30&amp;"と比べて、"&amp;D42&amp;"ため、"&amp;D30&amp;"との比較の考え方からCO2削減効果を算定する。"</f>
        <v>当事業所の自動車は、自社の旧製品(10年前の製品)と比べて、燃費がよいため、過去の製品との比較の考え方からCO2削減効果を算定する。</v>
      </c>
      <c r="K30" s="2"/>
      <c r="L30" s="3"/>
      <c r="M30" s="4"/>
      <c r="N30" s="4" t="str">
        <f>IF(D30="標準的な製品",N31,IF(D30="過去の製品",N35,N39))</f>
        <v>自社の旧製品</v>
      </c>
      <c r="O30" s="4" t="str">
        <f>IF(D30="標準的な製品",N32,IF(D30="過去の製品",N36,N40))</f>
        <v>(10年前の製品)</v>
      </c>
      <c r="P30" s="4"/>
      <c r="Q30" s="4"/>
      <c r="R30" s="4"/>
      <c r="S30" s="4"/>
      <c r="T30" s="4"/>
      <c r="U30" s="4"/>
    </row>
    <row r="31" spans="1:21" ht="21" customHeight="1">
      <c r="A31" s="3"/>
      <c r="B31" s="276">
        <v>7</v>
      </c>
      <c r="C31" s="270" t="s">
        <v>47</v>
      </c>
      <c r="D31" s="273" t="s">
        <v>48</v>
      </c>
      <c r="E31" s="274"/>
      <c r="F31" s="274"/>
      <c r="G31" s="275"/>
      <c r="H31" s="23"/>
      <c r="I31" s="1"/>
      <c r="J31" s="284"/>
      <c r="K31" s="2"/>
      <c r="L31" s="3"/>
      <c r="M31" s="4">
        <v>1</v>
      </c>
      <c r="N31" s="4" t="str">
        <f>IF(M31=1,"標準的な製品の効率等",IF(M31=2,"国の基準等","標準的な製品"))</f>
        <v>標準的な製品の効率等</v>
      </c>
      <c r="O31" s="4"/>
      <c r="P31" s="4"/>
      <c r="Q31" s="4"/>
      <c r="R31" s="4"/>
      <c r="S31" s="4"/>
      <c r="T31" s="4"/>
      <c r="U31" s="4"/>
    </row>
    <row r="32" spans="1:21" ht="21" customHeight="1">
      <c r="A32" s="3"/>
      <c r="B32" s="277"/>
      <c r="C32" s="271"/>
      <c r="D32" s="262" t="s">
        <v>49</v>
      </c>
      <c r="E32" s="263"/>
      <c r="F32" s="263"/>
      <c r="G32" s="264"/>
      <c r="H32" s="23"/>
      <c r="I32" s="1"/>
      <c r="J32" s="284"/>
      <c r="K32" s="2"/>
      <c r="L32" s="3"/>
      <c r="M32" s="4"/>
      <c r="N32" s="4">
        <f>IF(E34="","","("&amp;E34&amp;")")</f>
      </c>
      <c r="O32" s="4"/>
      <c r="P32" s="4"/>
      <c r="Q32" s="4"/>
      <c r="R32" s="4"/>
      <c r="S32" s="4"/>
      <c r="T32" s="4"/>
      <c r="U32" s="4"/>
    </row>
    <row r="33" spans="1:21" ht="21" customHeight="1">
      <c r="A33" s="3"/>
      <c r="B33" s="277"/>
      <c r="C33" s="271"/>
      <c r="D33" s="267" t="s">
        <v>50</v>
      </c>
      <c r="E33" s="268"/>
      <c r="F33" s="268"/>
      <c r="G33" s="269"/>
      <c r="H33" s="23"/>
      <c r="I33" s="1"/>
      <c r="J33" s="284"/>
      <c r="K33" s="2"/>
      <c r="L33" s="3"/>
      <c r="M33" s="4"/>
      <c r="N33" s="4"/>
      <c r="O33" s="4"/>
      <c r="P33" s="4"/>
      <c r="Q33" s="4"/>
      <c r="R33" s="4"/>
      <c r="S33" s="4"/>
      <c r="T33" s="4"/>
      <c r="U33" s="4"/>
    </row>
    <row r="34" spans="1:21" ht="21" customHeight="1">
      <c r="A34" s="3"/>
      <c r="B34" s="277"/>
      <c r="C34" s="271"/>
      <c r="D34" s="25" t="s">
        <v>51</v>
      </c>
      <c r="E34" s="265"/>
      <c r="F34" s="265"/>
      <c r="G34" s="266"/>
      <c r="H34" s="23"/>
      <c r="I34" s="1"/>
      <c r="J34" s="284"/>
      <c r="K34" s="2"/>
      <c r="L34" s="3"/>
      <c r="M34" s="4"/>
      <c r="N34" s="4"/>
      <c r="O34" s="4"/>
      <c r="P34" s="4"/>
      <c r="Q34" s="4"/>
      <c r="R34" s="4"/>
      <c r="S34" s="4"/>
      <c r="T34" s="4"/>
      <c r="U34" s="4"/>
    </row>
    <row r="35" spans="1:21" ht="21" customHeight="1">
      <c r="A35" s="3"/>
      <c r="B35" s="277"/>
      <c r="C35" s="270" t="s">
        <v>52</v>
      </c>
      <c r="D35" s="273" t="s">
        <v>53</v>
      </c>
      <c r="E35" s="274"/>
      <c r="F35" s="274"/>
      <c r="G35" s="275"/>
      <c r="H35" s="23"/>
      <c r="I35" s="1"/>
      <c r="J35" s="284"/>
      <c r="K35" s="2"/>
      <c r="L35" s="3"/>
      <c r="M35" s="4">
        <v>1</v>
      </c>
      <c r="N35" s="4" t="str">
        <f>IF(M35=1,"自社の旧製品",IF(M35=2,"過去の標準的な製品の効率等","過去の製品"))</f>
        <v>自社の旧製品</v>
      </c>
      <c r="O35" s="4"/>
      <c r="P35" s="4"/>
      <c r="Q35" s="4"/>
      <c r="R35" s="4"/>
      <c r="S35" s="4"/>
      <c r="T35" s="4"/>
      <c r="U35" s="4"/>
    </row>
    <row r="36" spans="1:21" ht="21" customHeight="1">
      <c r="A36" s="3"/>
      <c r="B36" s="277"/>
      <c r="C36" s="271"/>
      <c r="D36" s="262" t="s">
        <v>54</v>
      </c>
      <c r="E36" s="263"/>
      <c r="F36" s="263"/>
      <c r="G36" s="264"/>
      <c r="H36" s="23"/>
      <c r="I36" s="1"/>
      <c r="J36" s="284"/>
      <c r="K36" s="2"/>
      <c r="L36" s="3"/>
      <c r="M36" s="4"/>
      <c r="N36" s="4" t="str">
        <f>IF(E38="","","("&amp;E38&amp;")")</f>
        <v>(10年前の製品)</v>
      </c>
      <c r="O36" s="4"/>
      <c r="P36" s="4"/>
      <c r="Q36" s="4"/>
      <c r="R36" s="4"/>
      <c r="S36" s="4"/>
      <c r="T36" s="4"/>
      <c r="U36" s="4"/>
    </row>
    <row r="37" spans="1:21" ht="22.5" customHeight="1">
      <c r="A37" s="3"/>
      <c r="B37" s="277"/>
      <c r="C37" s="271"/>
      <c r="D37" s="267" t="s">
        <v>55</v>
      </c>
      <c r="E37" s="268"/>
      <c r="F37" s="268"/>
      <c r="G37" s="269"/>
      <c r="H37" s="23"/>
      <c r="I37" s="1"/>
      <c r="J37" s="284"/>
      <c r="K37" s="2"/>
      <c r="L37" s="3"/>
      <c r="M37" s="4"/>
      <c r="N37" s="4"/>
      <c r="O37" s="4"/>
      <c r="P37" s="4"/>
      <c r="Q37" s="4"/>
      <c r="R37" s="4"/>
      <c r="S37" s="4"/>
      <c r="T37" s="4"/>
      <c r="U37" s="4"/>
    </row>
    <row r="38" spans="1:21" ht="23.25" customHeight="1">
      <c r="A38" s="3"/>
      <c r="B38" s="277"/>
      <c r="C38" s="272"/>
      <c r="D38" s="26" t="s">
        <v>56</v>
      </c>
      <c r="E38" s="265" t="s">
        <v>57</v>
      </c>
      <c r="F38" s="265"/>
      <c r="G38" s="266"/>
      <c r="H38" s="23"/>
      <c r="I38" s="1"/>
      <c r="J38" s="284"/>
      <c r="K38" s="2"/>
      <c r="L38" s="3"/>
      <c r="M38" s="4"/>
      <c r="N38" s="4"/>
      <c r="O38" s="4"/>
      <c r="P38" s="4"/>
      <c r="Q38" s="4"/>
      <c r="R38" s="4"/>
      <c r="S38" s="4"/>
      <c r="T38" s="4"/>
      <c r="U38" s="4"/>
    </row>
    <row r="39" spans="1:21" ht="24" customHeight="1">
      <c r="A39" s="3"/>
      <c r="B39" s="277"/>
      <c r="C39" s="270" t="s">
        <v>58</v>
      </c>
      <c r="D39" s="273" t="s">
        <v>59</v>
      </c>
      <c r="E39" s="274"/>
      <c r="F39" s="274"/>
      <c r="G39" s="275"/>
      <c r="H39" s="23"/>
      <c r="I39" s="1"/>
      <c r="J39" s="284"/>
      <c r="K39" s="2"/>
      <c r="L39" s="3"/>
      <c r="M39" s="4">
        <v>1</v>
      </c>
      <c r="N39" s="4" t="s">
        <v>58</v>
      </c>
      <c r="O39" s="4"/>
      <c r="P39" s="4"/>
      <c r="Q39" s="4"/>
      <c r="R39" s="4"/>
      <c r="S39" s="4"/>
      <c r="T39" s="4"/>
      <c r="U39" s="4"/>
    </row>
    <row r="40" spans="1:21" ht="22.5" customHeight="1">
      <c r="A40" s="3"/>
      <c r="B40" s="277"/>
      <c r="C40" s="271"/>
      <c r="D40" s="267" t="s">
        <v>60</v>
      </c>
      <c r="E40" s="268"/>
      <c r="F40" s="268"/>
      <c r="G40" s="269"/>
      <c r="H40" s="23"/>
      <c r="I40" s="1"/>
      <c r="J40" s="284"/>
      <c r="K40" s="2"/>
      <c r="L40" s="3"/>
      <c r="M40" s="4"/>
      <c r="N40" s="4">
        <f>IF(E41="","","("&amp;E41&amp;")")</f>
      </c>
      <c r="O40" s="4"/>
      <c r="P40" s="4"/>
      <c r="Q40" s="4"/>
      <c r="R40" s="4"/>
      <c r="S40" s="4"/>
      <c r="T40" s="4"/>
      <c r="U40" s="4"/>
    </row>
    <row r="41" spans="1:21" ht="22.5" customHeight="1">
      <c r="A41" s="3"/>
      <c r="B41" s="13"/>
      <c r="C41" s="272"/>
      <c r="D41" s="26" t="s">
        <v>61</v>
      </c>
      <c r="E41" s="265"/>
      <c r="F41" s="265"/>
      <c r="G41" s="266"/>
      <c r="H41" s="23"/>
      <c r="I41" s="1"/>
      <c r="J41" s="284"/>
      <c r="K41" s="2"/>
      <c r="L41" s="3"/>
      <c r="M41" s="4"/>
      <c r="N41" s="4"/>
      <c r="O41" s="4"/>
      <c r="P41" s="4"/>
      <c r="Q41" s="4"/>
      <c r="R41" s="4"/>
      <c r="S41" s="4"/>
      <c r="T41" s="4"/>
      <c r="U41" s="4"/>
    </row>
    <row r="42" spans="1:21" ht="21" customHeight="1">
      <c r="A42" s="3"/>
      <c r="B42" s="15">
        <v>8</v>
      </c>
      <c r="C42" s="16" t="s">
        <v>62</v>
      </c>
      <c r="D42" s="286" t="s">
        <v>63</v>
      </c>
      <c r="E42" s="287"/>
      <c r="F42" s="287"/>
      <c r="G42" s="260"/>
      <c r="H42" s="23"/>
      <c r="I42" s="1"/>
      <c r="J42" s="285"/>
      <c r="K42" s="2"/>
      <c r="L42" s="3"/>
      <c r="M42" s="4"/>
      <c r="N42" s="4"/>
      <c r="O42" s="4"/>
      <c r="P42" s="4"/>
      <c r="Q42" s="4"/>
      <c r="R42" s="4"/>
      <c r="S42" s="4"/>
      <c r="T42" s="4"/>
      <c r="U42" s="4"/>
    </row>
    <row r="43" spans="1:21" ht="13.5">
      <c r="A43" s="3"/>
      <c r="B43" s="23"/>
      <c r="C43" s="23"/>
      <c r="D43" s="23"/>
      <c r="E43" s="23"/>
      <c r="F43" s="23"/>
      <c r="G43" s="23"/>
      <c r="H43" s="23"/>
      <c r="I43" s="1"/>
      <c r="J43" s="8"/>
      <c r="K43" s="2"/>
      <c r="L43" s="3"/>
      <c r="M43" s="4"/>
      <c r="N43" s="4"/>
      <c r="O43" s="4"/>
      <c r="P43" s="4"/>
      <c r="Q43" s="4"/>
      <c r="R43" s="4"/>
      <c r="S43" s="4"/>
      <c r="T43" s="4"/>
      <c r="U43" s="4"/>
    </row>
    <row r="44" spans="1:21" ht="13.5">
      <c r="A44" s="3"/>
      <c r="B44" s="23"/>
      <c r="C44" s="23"/>
      <c r="D44" s="23"/>
      <c r="E44" s="23"/>
      <c r="F44" s="23"/>
      <c r="G44" s="23"/>
      <c r="H44" s="23"/>
      <c r="I44" s="1"/>
      <c r="J44" s="1"/>
      <c r="K44" s="2"/>
      <c r="L44" s="3"/>
      <c r="M44" s="4"/>
      <c r="N44" s="4"/>
      <c r="O44" s="4"/>
      <c r="P44" s="4"/>
      <c r="Q44" s="4"/>
      <c r="R44" s="4"/>
      <c r="S44" s="4"/>
      <c r="T44" s="4"/>
      <c r="U44" s="4"/>
    </row>
    <row r="45" spans="1:21" ht="13.5">
      <c r="A45" s="3"/>
      <c r="B45" s="24" t="s">
        <v>8</v>
      </c>
      <c r="C45" s="23"/>
      <c r="D45" s="23"/>
      <c r="E45" s="23"/>
      <c r="F45" s="23"/>
      <c r="G45" s="23"/>
      <c r="H45" s="23"/>
      <c r="I45" s="1"/>
      <c r="J45" s="1"/>
      <c r="K45" s="2"/>
      <c r="L45" s="3"/>
      <c r="M45" s="4"/>
      <c r="N45" s="4"/>
      <c r="O45" s="4"/>
      <c r="P45" s="4"/>
      <c r="Q45" s="4"/>
      <c r="R45" s="4"/>
      <c r="S45" s="4"/>
      <c r="T45" s="4"/>
      <c r="U45" s="4"/>
    </row>
    <row r="46" spans="1:21" ht="21" customHeight="1">
      <c r="A46" s="3"/>
      <c r="B46" s="16"/>
      <c r="C46" s="16" t="s">
        <v>64</v>
      </c>
      <c r="D46" s="256" t="s">
        <v>65</v>
      </c>
      <c r="E46" s="256"/>
      <c r="F46" s="256"/>
      <c r="G46" s="257"/>
      <c r="H46" s="23"/>
      <c r="I46" s="1"/>
      <c r="J46" s="283" t="str">
        <f>IF(D46="ライフサイクル全体で評価","ライフサイクル全体で評価する。",IF(D46="ライフサイクルの一部を評価",N52&amp;"ため、"&amp;Q47&amp;"段階のみを対象とする。"&amp;D54))</f>
        <v>評価対象製品のライフサイクル全体のCO2排出量のうち、一部の段階の排出量が大部分を占めると見込まれるため、生産・使用段階のみを対象とする。LCA評価の結果、生産・使用段階がライフサイクル全体のCO2排出量の8割以上であった。</v>
      </c>
      <c r="K46" s="2"/>
      <c r="L46" s="3"/>
      <c r="M46" s="4"/>
      <c r="N46" s="4"/>
      <c r="O46" s="4"/>
      <c r="P46" s="4"/>
      <c r="Q46" s="4"/>
      <c r="R46" s="4"/>
      <c r="S46" s="4"/>
      <c r="T46" s="4"/>
      <c r="U46" s="4"/>
    </row>
    <row r="47" spans="1:21" ht="21" customHeight="1">
      <c r="A47" s="3"/>
      <c r="B47" s="276">
        <v>11</v>
      </c>
      <c r="C47" s="270" t="s">
        <v>64</v>
      </c>
      <c r="D47" s="256" t="s">
        <v>66</v>
      </c>
      <c r="E47" s="256"/>
      <c r="F47" s="256"/>
      <c r="G47" s="257"/>
      <c r="H47" s="23"/>
      <c r="I47" s="1"/>
      <c r="J47" s="284"/>
      <c r="K47" s="2"/>
      <c r="L47" s="3"/>
      <c r="M47" s="4" t="b">
        <v>0</v>
      </c>
      <c r="N47" s="4">
        <f>IF(M47=TRUE,"原材料調達","")</f>
      </c>
      <c r="O47" s="4">
        <f>IF(M47=TRUE,1,0)</f>
        <v>0</v>
      </c>
      <c r="P47" s="4">
        <f>N47</f>
      </c>
      <c r="Q47" s="4" t="str">
        <f>P47&amp;P48&amp;P49&amp;P50&amp;P51</f>
        <v>生産・使用</v>
      </c>
      <c r="R47" s="4"/>
      <c r="S47" s="4"/>
      <c r="T47" s="4"/>
      <c r="U47" s="4"/>
    </row>
    <row r="48" spans="1:21" ht="21" customHeight="1">
      <c r="A48" s="3"/>
      <c r="B48" s="277"/>
      <c r="C48" s="271"/>
      <c r="D48" s="256" t="s">
        <v>67</v>
      </c>
      <c r="E48" s="256"/>
      <c r="F48" s="256"/>
      <c r="G48" s="257"/>
      <c r="H48" s="23"/>
      <c r="I48" s="1"/>
      <c r="J48" s="284"/>
      <c r="K48" s="2"/>
      <c r="L48" s="3"/>
      <c r="M48" s="4" t="b">
        <v>1</v>
      </c>
      <c r="N48" s="4" t="str">
        <f>IF(M48=TRUE,"生産","")</f>
        <v>生産</v>
      </c>
      <c r="O48" s="4">
        <f>O47+IF(M48=TRUE,1,0)</f>
        <v>1</v>
      </c>
      <c r="P48" s="4" t="str">
        <f>IF(AND(O47&gt;=1,O47&lt;&gt;O48),"・"&amp;N48,N48)</f>
        <v>生産</v>
      </c>
      <c r="Q48" s="4"/>
      <c r="R48" s="4"/>
      <c r="S48" s="4"/>
      <c r="T48" s="4"/>
      <c r="U48" s="4"/>
    </row>
    <row r="49" spans="1:21" ht="21" customHeight="1">
      <c r="A49" s="3"/>
      <c r="B49" s="277"/>
      <c r="C49" s="271"/>
      <c r="D49" s="256" t="s">
        <v>68</v>
      </c>
      <c r="E49" s="256"/>
      <c r="F49" s="256"/>
      <c r="G49" s="257"/>
      <c r="H49" s="23"/>
      <c r="I49" s="1"/>
      <c r="J49" s="284"/>
      <c r="K49" s="2"/>
      <c r="L49" s="3"/>
      <c r="M49" s="4" t="b">
        <v>0</v>
      </c>
      <c r="N49" s="4">
        <f>IF(M49=TRUE,"流通","")</f>
      </c>
      <c r="O49" s="4">
        <f>O48+IF(M49=TRUE,1,0)</f>
        <v>1</v>
      </c>
      <c r="P49" s="4">
        <f>IF(AND(O48&gt;=1,O48&lt;&gt;O49),"・"&amp;N49,N49)</f>
      </c>
      <c r="Q49" s="4"/>
      <c r="R49" s="4"/>
      <c r="S49" s="4"/>
      <c r="T49" s="4"/>
      <c r="U49" s="4"/>
    </row>
    <row r="50" spans="1:21" ht="21" customHeight="1">
      <c r="A50" s="3"/>
      <c r="B50" s="277"/>
      <c r="C50" s="271"/>
      <c r="D50" s="256" t="s">
        <v>69</v>
      </c>
      <c r="E50" s="256"/>
      <c r="F50" s="256"/>
      <c r="G50" s="257"/>
      <c r="H50" s="23"/>
      <c r="I50" s="1"/>
      <c r="J50" s="284"/>
      <c r="K50" s="2"/>
      <c r="L50" s="3"/>
      <c r="M50" s="4" t="b">
        <v>1</v>
      </c>
      <c r="N50" s="4" t="str">
        <f>IF(M50=TRUE,"使用","")</f>
        <v>使用</v>
      </c>
      <c r="O50" s="4">
        <f>O49+IF(M50=TRUE,1,0)</f>
        <v>2</v>
      </c>
      <c r="P50" s="4" t="str">
        <f>IF(AND(O49&gt;=1,O49&lt;&gt;O50),"・"&amp;N50,N50)</f>
        <v>・使用</v>
      </c>
      <c r="Q50" s="4"/>
      <c r="R50" s="4"/>
      <c r="S50" s="4"/>
      <c r="T50" s="4"/>
      <c r="U50" s="4"/>
    </row>
    <row r="51" spans="1:21" ht="21" customHeight="1">
      <c r="A51" s="3"/>
      <c r="B51" s="278"/>
      <c r="C51" s="272"/>
      <c r="D51" s="256" t="s">
        <v>70</v>
      </c>
      <c r="E51" s="256"/>
      <c r="F51" s="256"/>
      <c r="G51" s="257"/>
      <c r="H51" s="23"/>
      <c r="I51" s="1"/>
      <c r="J51" s="284"/>
      <c r="K51" s="2"/>
      <c r="L51" s="3"/>
      <c r="M51" s="4" t="b">
        <v>0</v>
      </c>
      <c r="N51" s="4">
        <f>IF(M51=TRUE,"廃棄・リサイクル","")</f>
      </c>
      <c r="O51" s="4">
        <f>O50+IF(M51=TRUE,1,0)</f>
        <v>2</v>
      </c>
      <c r="P51" s="4">
        <f>IF(AND(O50&gt;=1,O50&lt;&gt;O51),"・"&amp;N51,N51)</f>
      </c>
      <c r="Q51" s="4"/>
      <c r="R51" s="4"/>
      <c r="S51" s="4"/>
      <c r="T51" s="4"/>
      <c r="U51" s="4"/>
    </row>
    <row r="52" spans="1:21" ht="49.5" customHeight="1">
      <c r="A52" s="3"/>
      <c r="B52" s="276">
        <v>10</v>
      </c>
      <c r="C52" s="270" t="s">
        <v>71</v>
      </c>
      <c r="D52" s="256" t="s">
        <v>72</v>
      </c>
      <c r="E52" s="256"/>
      <c r="F52" s="256"/>
      <c r="G52" s="257"/>
      <c r="H52" s="23"/>
      <c r="I52" s="1"/>
      <c r="J52" s="284"/>
      <c r="K52" s="2"/>
      <c r="L52" s="3"/>
      <c r="M52" s="4">
        <v>2</v>
      </c>
      <c r="N52" s="4" t="str">
        <f>IF(M52=1,"評価対象製品とベースラインにおいて一部の段階以外のプロセスが大きく異ならない","評価対象製品のライフサイクル全体のCO2排出量のうち、一部の段階の排出量が大部分を占めると見込まれる")</f>
        <v>評価対象製品のライフサイクル全体のCO2排出量のうち、一部の段階の排出量が大部分を占めると見込まれる</v>
      </c>
      <c r="O52" s="4"/>
      <c r="P52" s="4"/>
      <c r="Q52" s="4"/>
      <c r="R52" s="4"/>
      <c r="S52" s="4"/>
      <c r="T52" s="4"/>
      <c r="U52" s="4"/>
    </row>
    <row r="53" spans="1:21" ht="49.5" customHeight="1">
      <c r="A53" s="3"/>
      <c r="B53" s="277"/>
      <c r="C53" s="272"/>
      <c r="D53" s="256" t="s">
        <v>73</v>
      </c>
      <c r="E53" s="256"/>
      <c r="F53" s="256"/>
      <c r="G53" s="257"/>
      <c r="H53" s="23"/>
      <c r="I53" s="1"/>
      <c r="J53" s="284"/>
      <c r="K53" s="2"/>
      <c r="L53" s="3"/>
      <c r="M53" s="4"/>
      <c r="N53" s="4"/>
      <c r="O53" s="4"/>
      <c r="P53" s="4"/>
      <c r="Q53" s="4"/>
      <c r="R53" s="4"/>
      <c r="S53" s="4"/>
      <c r="T53" s="4"/>
      <c r="U53" s="4"/>
    </row>
    <row r="54" spans="1:21" ht="59.25" customHeight="1">
      <c r="A54" s="3"/>
      <c r="B54" s="278"/>
      <c r="C54" s="27" t="s">
        <v>74</v>
      </c>
      <c r="D54" s="289" t="s">
        <v>75</v>
      </c>
      <c r="E54" s="290"/>
      <c r="F54" s="290"/>
      <c r="G54" s="291"/>
      <c r="H54" s="23"/>
      <c r="I54" s="1"/>
      <c r="J54" s="285"/>
      <c r="K54" s="2"/>
      <c r="L54" s="3"/>
      <c r="M54" s="4"/>
      <c r="N54" s="4"/>
      <c r="O54" s="4"/>
      <c r="P54" s="4"/>
      <c r="Q54" s="4"/>
      <c r="R54" s="4"/>
      <c r="S54" s="4"/>
      <c r="T54" s="4"/>
      <c r="U54" s="4"/>
    </row>
    <row r="55" spans="1:21" ht="13.5">
      <c r="A55" s="3"/>
      <c r="B55" s="23"/>
      <c r="C55" s="23"/>
      <c r="D55" s="23"/>
      <c r="E55" s="23"/>
      <c r="F55" s="23"/>
      <c r="G55" s="23"/>
      <c r="H55" s="23"/>
      <c r="I55" s="1"/>
      <c r="J55" s="8"/>
      <c r="K55" s="2"/>
      <c r="L55" s="3"/>
      <c r="M55" s="4"/>
      <c r="N55" s="4"/>
      <c r="O55" s="4"/>
      <c r="P55" s="4"/>
      <c r="Q55" s="4"/>
      <c r="R55" s="4"/>
      <c r="S55" s="4"/>
      <c r="T55" s="4"/>
      <c r="U55" s="4"/>
    </row>
  </sheetData>
  <sheetProtection/>
  <mergeCells count="53">
    <mergeCell ref="J7:J13"/>
    <mergeCell ref="D18:G18"/>
    <mergeCell ref="J16:J18"/>
    <mergeCell ref="D12:G12"/>
    <mergeCell ref="D16:G16"/>
    <mergeCell ref="D10:G10"/>
    <mergeCell ref="D17:G17"/>
    <mergeCell ref="D8:G8"/>
    <mergeCell ref="D9:G9"/>
    <mergeCell ref="E11:G11"/>
    <mergeCell ref="J46:J54"/>
    <mergeCell ref="D54:G54"/>
    <mergeCell ref="D50:G50"/>
    <mergeCell ref="D42:G42"/>
    <mergeCell ref="D46:G46"/>
    <mergeCell ref="D47:G47"/>
    <mergeCell ref="E34:G34"/>
    <mergeCell ref="D31:G31"/>
    <mergeCell ref="J24:J26"/>
    <mergeCell ref="D24:G24"/>
    <mergeCell ref="D25:G25"/>
    <mergeCell ref="D26:G26"/>
    <mergeCell ref="J30:J42"/>
    <mergeCell ref="D37:G37"/>
    <mergeCell ref="D39:G39"/>
    <mergeCell ref="B52:B54"/>
    <mergeCell ref="B47:B51"/>
    <mergeCell ref="A1:H1"/>
    <mergeCell ref="A2:H2"/>
    <mergeCell ref="B7:B11"/>
    <mergeCell ref="B31:B40"/>
    <mergeCell ref="C7:C11"/>
    <mergeCell ref="D7:G7"/>
    <mergeCell ref="D32:G32"/>
    <mergeCell ref="D33:G33"/>
    <mergeCell ref="C35:C38"/>
    <mergeCell ref="D35:G35"/>
    <mergeCell ref="C52:C53"/>
    <mergeCell ref="C47:C51"/>
    <mergeCell ref="D53:G53"/>
    <mergeCell ref="D51:G51"/>
    <mergeCell ref="D52:G52"/>
    <mergeCell ref="D48:G48"/>
    <mergeCell ref="D21:G21"/>
    <mergeCell ref="D49:G49"/>
    <mergeCell ref="D30:G30"/>
    <mergeCell ref="B27:G27"/>
    <mergeCell ref="D36:G36"/>
    <mergeCell ref="E41:G41"/>
    <mergeCell ref="D40:G40"/>
    <mergeCell ref="E38:G38"/>
    <mergeCell ref="C31:C34"/>
    <mergeCell ref="C39:C41"/>
  </mergeCells>
  <conditionalFormatting sqref="D47:F54 G47:G53">
    <cfRule type="expression" priority="1" dxfId="13" stopIfTrue="1">
      <formula>$D$46="ライフサイクル全体で評価"</formula>
    </cfRule>
  </conditionalFormatting>
  <conditionalFormatting sqref="D31:E34 F31:G33">
    <cfRule type="expression" priority="2" dxfId="13" stopIfTrue="1">
      <formula>$D$30="過去の製品"</formula>
    </cfRule>
    <cfRule type="expression" priority="3" dxfId="13" stopIfTrue="1">
      <formula>$D$30="代替の従前の製品"</formula>
    </cfRule>
  </conditionalFormatting>
  <conditionalFormatting sqref="D35:E38 F35:G37">
    <cfRule type="expression" priority="4" dxfId="13" stopIfTrue="1">
      <formula>$D$30="標準的な製品"</formula>
    </cfRule>
    <cfRule type="expression" priority="5" dxfId="13" stopIfTrue="1">
      <formula>$D$30="代替の従前の製品"</formula>
    </cfRule>
  </conditionalFormatting>
  <conditionalFormatting sqref="D39:E41 F39:G40">
    <cfRule type="expression" priority="6" dxfId="13" stopIfTrue="1">
      <formula>$D$30="標準的な製品"</formula>
    </cfRule>
    <cfRule type="expression" priority="7" dxfId="13" stopIfTrue="1">
      <formula>$D$30="過去の製品"</formula>
    </cfRule>
  </conditionalFormatting>
  <conditionalFormatting sqref="D25:G26">
    <cfRule type="expression" priority="8" dxfId="13" stopIfTrue="1">
      <formula>$D$24&lt;&gt;"海外にも出荷していて、使用先に関わらず評価対象"</formula>
    </cfRule>
  </conditionalFormatting>
  <conditionalFormatting sqref="E11:G11">
    <cfRule type="expression" priority="9" dxfId="14" stopIfTrue="1">
      <formula>$M$10=TRUE</formula>
    </cfRule>
  </conditionalFormatting>
  <conditionalFormatting sqref="D11">
    <cfRule type="expression" priority="10" dxfId="3" stopIfTrue="1">
      <formula>$M$10=TRUE</formula>
    </cfRule>
  </conditionalFormatting>
  <conditionalFormatting sqref="D17:G18">
    <cfRule type="expression" priority="11" dxfId="13" stopIfTrue="1">
      <formula>$D$16="全ての製品を対象"</formula>
    </cfRule>
  </conditionalFormatting>
  <dataValidations count="6">
    <dataValidation type="list" allowBlank="1" showInputMessage="1" showErrorMessage="1" sqref="D30:F30">
      <formula1>"標準的な製品,過去の製品,代替の従前の製品"</formula1>
    </dataValidation>
    <dataValidation type="list" allowBlank="1" showInputMessage="1" showErrorMessage="1" sqref="D24:G24">
      <formula1>"国内のみに出荷,海外にも出荷していて、使用先に関わらず評価対象,海外にも出荷しているが、国内出荷分のみを評価対象"</formula1>
    </dataValidation>
    <dataValidation type="list" allowBlank="1" showInputMessage="1" showErrorMessage="1" sqref="D25:G25">
      <formula1>"日本の条件を適用して算定する,各地域の条件を用いる"</formula1>
    </dataValidation>
    <dataValidation type="list" allowBlank="1" showInputMessage="1" showErrorMessage="1" sqref="D46:G46">
      <formula1>"ライフサイクル全体で評価,ライフサイクルの一部を評価"</formula1>
    </dataValidation>
    <dataValidation type="list" allowBlank="1" showInputMessage="1" showErrorMessage="1" sqref="D21:G21">
      <formula1>"2010,2011,2012,2013,2014,2015"</formula1>
    </dataValidation>
    <dataValidation type="list" allowBlank="1" showInputMessage="1" showErrorMessage="1" sqref="D16:G16">
      <formula1>"全ての製品を対象,一部の製品を対象"</formula1>
    </dataValidation>
  </dataValidations>
  <printOptions/>
  <pageMargins left="0.75" right="0.75" top="1" bottom="1" header="0.512" footer="0.512"/>
  <pageSetup horizontalDpi="600" verticalDpi="600" orientation="portrait" paperSize="9" scale="82" r:id="rId2"/>
  <rowBreaks count="1" manualBreakCount="1">
    <brk id="43" max="7" man="1"/>
  </rowBreaks>
  <colBreaks count="1" manualBreakCount="1">
    <brk id="8" max="72" man="1"/>
  </colBreaks>
  <legacyDrawing r:id="rId1"/>
</worksheet>
</file>

<file path=xl/worksheets/sheet2.xml><?xml version="1.0" encoding="utf-8"?>
<worksheet xmlns="http://schemas.openxmlformats.org/spreadsheetml/2006/main" xmlns:r="http://schemas.openxmlformats.org/officeDocument/2006/relationships">
  <dimension ref="A1:X124"/>
  <sheetViews>
    <sheetView showGridLines="0" view="pageBreakPreview" zoomScale="85" zoomScaleNormal="85" zoomScaleSheetLayoutView="85" zoomScalePageLayoutView="0" workbookViewId="0" topLeftCell="A97">
      <selection activeCell="E101" sqref="E101"/>
    </sheetView>
  </sheetViews>
  <sheetFormatPr defaultColWidth="9.00390625" defaultRowHeight="13.5"/>
  <cols>
    <col min="1" max="1" width="2.25390625" style="31" customWidth="1"/>
    <col min="2" max="2" width="4.50390625" style="31" customWidth="1"/>
    <col min="3" max="3" width="13.625" style="31" customWidth="1"/>
    <col min="4" max="4" width="11.125" style="31" customWidth="1"/>
    <col min="5" max="5" width="24.00390625" style="31" customWidth="1"/>
    <col min="6" max="6" width="6.125" style="31" customWidth="1"/>
    <col min="7" max="11" width="10.375" style="31" customWidth="1"/>
    <col min="12" max="13" width="16.625" style="31" customWidth="1"/>
    <col min="14" max="14" width="2.125" style="31" customWidth="1"/>
    <col min="15" max="15" width="17.375" style="31" customWidth="1"/>
    <col min="16" max="23" width="9.00390625" style="31" hidden="1" customWidth="1"/>
    <col min="24" max="16384" width="9.00390625" style="31" customWidth="1"/>
  </cols>
  <sheetData>
    <row r="1" spans="1:23" ht="21.75" customHeight="1">
      <c r="A1" s="29" t="s">
        <v>76</v>
      </c>
      <c r="B1" s="29"/>
      <c r="C1" s="29"/>
      <c r="D1" s="29"/>
      <c r="E1" s="29"/>
      <c r="F1" s="29"/>
      <c r="G1" s="29"/>
      <c r="H1" s="30"/>
      <c r="I1" s="30"/>
      <c r="J1" s="30"/>
      <c r="K1" s="30"/>
      <c r="L1" s="30"/>
      <c r="M1" s="30"/>
      <c r="N1" s="30"/>
      <c r="P1" s="4"/>
      <c r="Q1" s="4"/>
      <c r="R1" s="4"/>
      <c r="S1" s="4"/>
      <c r="T1" s="4"/>
      <c r="U1" s="4"/>
      <c r="V1" s="4"/>
      <c r="W1" s="4"/>
    </row>
    <row r="2" spans="1:23" ht="13.5">
      <c r="A2" s="32" t="s">
        <v>77</v>
      </c>
      <c r="B2" s="32"/>
      <c r="C2" s="32"/>
      <c r="D2" s="32"/>
      <c r="E2" s="32"/>
      <c r="F2" s="32"/>
      <c r="G2" s="32"/>
      <c r="H2" s="30"/>
      <c r="I2" s="30"/>
      <c r="J2" s="30"/>
      <c r="K2" s="30"/>
      <c r="L2" s="30"/>
      <c r="M2" s="30"/>
      <c r="N2" s="30"/>
      <c r="P2" s="456" t="s">
        <v>78</v>
      </c>
      <c r="Q2" s="456"/>
      <c r="R2" s="456"/>
      <c r="S2" s="456"/>
      <c r="T2" s="456"/>
      <c r="U2" s="456"/>
      <c r="V2" s="456"/>
      <c r="W2" s="456"/>
    </row>
    <row r="3" spans="16:23" ht="13.5">
      <c r="P3" s="4"/>
      <c r="Q3" s="4"/>
      <c r="R3" s="4"/>
      <c r="S3" s="4"/>
      <c r="T3" s="4"/>
      <c r="U3" s="4"/>
      <c r="V3" s="4"/>
      <c r="W3" s="4"/>
    </row>
    <row r="4" spans="2:23" ht="15.75" customHeight="1">
      <c r="B4" s="33" t="s">
        <v>9</v>
      </c>
      <c r="P4" s="4"/>
      <c r="Q4" s="4"/>
      <c r="R4" s="4"/>
      <c r="S4" s="4"/>
      <c r="T4" s="4"/>
      <c r="U4" s="4"/>
      <c r="V4" s="4"/>
      <c r="W4" s="4"/>
    </row>
    <row r="5" spans="2:23" ht="15.75" customHeight="1">
      <c r="B5" s="34" t="s">
        <v>79</v>
      </c>
      <c r="C5" s="34" t="s">
        <v>80</v>
      </c>
      <c r="P5" s="4"/>
      <c r="Q5" s="4"/>
      <c r="R5" s="4"/>
      <c r="S5" s="4"/>
      <c r="T5" s="4"/>
      <c r="U5" s="4"/>
      <c r="V5" s="4"/>
      <c r="W5" s="4"/>
    </row>
    <row r="6" spans="2:23" ht="15.75" customHeight="1">
      <c r="B6" s="31" t="s">
        <v>81</v>
      </c>
      <c r="P6" s="4"/>
      <c r="Q6" s="4"/>
      <c r="R6" s="4"/>
      <c r="S6" s="4"/>
      <c r="T6" s="4"/>
      <c r="U6" s="4"/>
      <c r="V6" s="4"/>
      <c r="W6" s="4"/>
    </row>
    <row r="7" spans="2:23" ht="15.75" customHeight="1">
      <c r="B7" s="31" t="s">
        <v>82</v>
      </c>
      <c r="P7" s="4"/>
      <c r="Q7" s="4"/>
      <c r="R7" s="4"/>
      <c r="S7" s="4"/>
      <c r="T7" s="4"/>
      <c r="U7" s="4"/>
      <c r="V7" s="4"/>
      <c r="W7" s="4"/>
    </row>
    <row r="8" spans="2:23" ht="21" customHeight="1">
      <c r="B8" s="375" t="s">
        <v>83</v>
      </c>
      <c r="C8" s="376"/>
      <c r="D8" s="393"/>
      <c r="E8" s="35" t="s">
        <v>84</v>
      </c>
      <c r="F8" s="35" t="s">
        <v>85</v>
      </c>
      <c r="G8" s="375" t="s">
        <v>86</v>
      </c>
      <c r="H8" s="376"/>
      <c r="I8" s="376"/>
      <c r="J8" s="376"/>
      <c r="K8" s="377"/>
      <c r="L8" s="36"/>
      <c r="P8" s="4"/>
      <c r="Q8" s="4"/>
      <c r="R8" s="4"/>
      <c r="S8" s="4"/>
      <c r="T8" s="4"/>
      <c r="U8" s="4"/>
      <c r="V8" s="4"/>
      <c r="W8" s="4"/>
    </row>
    <row r="9" spans="2:23" ht="21" customHeight="1">
      <c r="B9" s="37" t="s">
        <v>87</v>
      </c>
      <c r="C9" s="357" t="s">
        <v>88</v>
      </c>
      <c r="D9" s="358"/>
      <c r="E9" s="38">
        <v>100000</v>
      </c>
      <c r="F9" s="39" t="s">
        <v>89</v>
      </c>
      <c r="G9" s="378"/>
      <c r="H9" s="379"/>
      <c r="I9" s="379"/>
      <c r="J9" s="379"/>
      <c r="K9" s="380"/>
      <c r="L9" s="40"/>
      <c r="P9" s="4"/>
      <c r="Q9" s="4"/>
      <c r="R9" s="4"/>
      <c r="S9" s="4"/>
      <c r="T9" s="4"/>
      <c r="U9" s="4"/>
      <c r="V9" s="4"/>
      <c r="W9" s="4"/>
    </row>
    <row r="10" spans="2:23" ht="21" customHeight="1">
      <c r="B10" s="37" t="s">
        <v>90</v>
      </c>
      <c r="C10" s="357" t="s">
        <v>91</v>
      </c>
      <c r="D10" s="358"/>
      <c r="E10" s="38">
        <v>50000</v>
      </c>
      <c r="F10" s="41" t="s">
        <v>92</v>
      </c>
      <c r="G10" s="381"/>
      <c r="H10" s="382"/>
      <c r="I10" s="382"/>
      <c r="J10" s="382"/>
      <c r="K10" s="383"/>
      <c r="P10" s="4"/>
      <c r="Q10" s="4"/>
      <c r="R10" s="4"/>
      <c r="S10" s="4"/>
      <c r="T10" s="4"/>
      <c r="U10" s="4"/>
      <c r="V10" s="4"/>
      <c r="W10" s="4"/>
    </row>
    <row r="11" spans="16:23" ht="13.5">
      <c r="P11" s="4"/>
      <c r="Q11" s="4"/>
      <c r="R11" s="4"/>
      <c r="S11" s="4"/>
      <c r="T11" s="4"/>
      <c r="U11" s="4"/>
      <c r="V11" s="4"/>
      <c r="W11" s="4"/>
    </row>
    <row r="12" spans="16:23" ht="13.5">
      <c r="P12" s="4"/>
      <c r="Q12" s="4"/>
      <c r="R12" s="4"/>
      <c r="S12" s="4"/>
      <c r="T12" s="4"/>
      <c r="U12" s="4"/>
      <c r="V12" s="4"/>
      <c r="W12" s="4"/>
    </row>
    <row r="13" spans="2:23" ht="15.75" customHeight="1">
      <c r="B13" s="34" t="s">
        <v>93</v>
      </c>
      <c r="P13" s="4"/>
      <c r="Q13" s="4"/>
      <c r="R13" s="4"/>
      <c r="S13" s="4"/>
      <c r="T13" s="4"/>
      <c r="U13" s="4"/>
      <c r="V13" s="4"/>
      <c r="W13" s="4"/>
    </row>
    <row r="14" spans="2:23" ht="15.75" customHeight="1">
      <c r="B14" s="31" t="s">
        <v>94</v>
      </c>
      <c r="P14" s="4"/>
      <c r="Q14" s="4"/>
      <c r="R14" s="4"/>
      <c r="S14" s="4"/>
      <c r="T14" s="4"/>
      <c r="U14" s="4"/>
      <c r="V14" s="4"/>
      <c r="W14" s="4"/>
    </row>
    <row r="15" spans="2:23" ht="15.75" customHeight="1">
      <c r="B15" s="42" t="s">
        <v>95</v>
      </c>
      <c r="M15" s="43">
        <f>'A入力①'!$D$21</f>
        <v>2015</v>
      </c>
      <c r="P15" s="4"/>
      <c r="Q15" s="4"/>
      <c r="R15" s="4"/>
      <c r="S15" s="4"/>
      <c r="T15" s="4"/>
      <c r="U15" s="4"/>
      <c r="V15" s="4"/>
      <c r="W15" s="4"/>
    </row>
    <row r="16" spans="2:23" ht="21" customHeight="1">
      <c r="B16" s="338" t="s">
        <v>96</v>
      </c>
      <c r="C16" s="372"/>
      <c r="D16" s="338" t="s">
        <v>83</v>
      </c>
      <c r="E16" s="339"/>
      <c r="F16" s="387" t="s">
        <v>85</v>
      </c>
      <c r="G16" s="384" t="str">
        <f>IF($F$10="","1単位当たりの使用量","1"&amp;F10&amp;"当たりの使用量")</f>
        <v>1台当たりの使用量</v>
      </c>
      <c r="H16" s="385"/>
      <c r="I16" s="385"/>
      <c r="J16" s="385"/>
      <c r="K16" s="386"/>
      <c r="L16" s="461" t="s">
        <v>97</v>
      </c>
      <c r="M16" s="461"/>
      <c r="P16" s="4"/>
      <c r="Q16" s="4"/>
      <c r="R16" s="4"/>
      <c r="S16" s="4"/>
      <c r="T16" s="4"/>
      <c r="U16" s="4"/>
      <c r="V16" s="4"/>
      <c r="W16" s="4"/>
    </row>
    <row r="17" spans="2:23" ht="15.75" customHeight="1">
      <c r="B17" s="373"/>
      <c r="C17" s="374"/>
      <c r="D17" s="341"/>
      <c r="E17" s="447"/>
      <c r="F17" s="388"/>
      <c r="G17" s="441" t="s">
        <v>98</v>
      </c>
      <c r="H17" s="304" t="s">
        <v>99</v>
      </c>
      <c r="I17" s="304" t="s">
        <v>100</v>
      </c>
      <c r="J17" s="44" t="s">
        <v>101</v>
      </c>
      <c r="K17" s="431" t="s">
        <v>102</v>
      </c>
      <c r="L17" s="461"/>
      <c r="M17" s="461"/>
      <c r="P17" s="4"/>
      <c r="Q17" s="4"/>
      <c r="R17" s="4"/>
      <c r="S17" s="4"/>
      <c r="T17" s="4"/>
      <c r="U17" s="4"/>
      <c r="V17" s="4"/>
      <c r="W17" s="4"/>
    </row>
    <row r="18" spans="2:23" ht="15.75" customHeight="1">
      <c r="B18" s="411"/>
      <c r="C18" s="412"/>
      <c r="D18" s="448"/>
      <c r="E18" s="449"/>
      <c r="F18" s="389"/>
      <c r="G18" s="442"/>
      <c r="H18" s="443"/>
      <c r="I18" s="443"/>
      <c r="J18" s="45" t="str">
        <f>"（1"&amp;$F$9&amp;"当たり）"</f>
        <v>（1km当たり）</v>
      </c>
      <c r="K18" s="460"/>
      <c r="L18" s="461"/>
      <c r="M18" s="461"/>
      <c r="P18" s="4" t="b">
        <f>IF('A入力①'!D46="ライフサイクル全体で評価",TRUE,'A入力①'!M47)</f>
        <v>0</v>
      </c>
      <c r="Q18" s="4" t="b">
        <f>IF('A入力①'!D46="ライフサイクル全体で評価",TRUE,'A入力①'!M48)</f>
        <v>1</v>
      </c>
      <c r="R18" s="4" t="b">
        <f>IF('A入力①'!D46="ライフサイクル全体で評価",TRUE,'A入力①'!M49)</f>
        <v>0</v>
      </c>
      <c r="S18" s="4" t="b">
        <f>IF('A入力①'!D46="ライフサイクル全体で評価",TRUE,'A入力①'!M50)</f>
        <v>1</v>
      </c>
      <c r="T18" s="4" t="b">
        <f>IF('A入力①'!D46="ライフサイクル全体で評価",TRUE,'A入力①'!M51)</f>
        <v>0</v>
      </c>
      <c r="U18" s="4"/>
      <c r="V18" s="4"/>
      <c r="W18" s="4"/>
    </row>
    <row r="19" spans="2:23" ht="15.75" customHeight="1">
      <c r="B19" s="359" t="s">
        <v>103</v>
      </c>
      <c r="C19" s="360"/>
      <c r="D19" s="333" t="s">
        <v>104</v>
      </c>
      <c r="E19" s="250" t="s">
        <v>244</v>
      </c>
      <c r="F19" s="47" t="s">
        <v>10</v>
      </c>
      <c r="G19" s="48"/>
      <c r="H19" s="49">
        <v>500</v>
      </c>
      <c r="I19" s="49"/>
      <c r="J19" s="49"/>
      <c r="K19" s="50"/>
      <c r="L19" s="450"/>
      <c r="M19" s="451"/>
      <c r="P19" s="4"/>
      <c r="Q19" s="4"/>
      <c r="R19" s="4"/>
      <c r="S19" s="4"/>
      <c r="T19" s="4"/>
      <c r="U19" s="4"/>
      <c r="V19" s="4"/>
      <c r="W19" s="4"/>
    </row>
    <row r="20" spans="2:23" ht="15.75" customHeight="1">
      <c r="B20" s="361"/>
      <c r="C20" s="362"/>
      <c r="D20" s="334"/>
      <c r="E20" s="46"/>
      <c r="F20" s="47"/>
      <c r="G20" s="51"/>
      <c r="H20" s="52"/>
      <c r="I20" s="52"/>
      <c r="J20" s="52"/>
      <c r="K20" s="53"/>
      <c r="L20" s="452"/>
      <c r="M20" s="453"/>
      <c r="P20" s="4"/>
      <c r="Q20" s="4"/>
      <c r="R20" s="4"/>
      <c r="S20" s="4"/>
      <c r="T20" s="4"/>
      <c r="U20" s="4"/>
      <c r="V20" s="4"/>
      <c r="W20" s="4"/>
    </row>
    <row r="21" spans="2:23" ht="18" customHeight="1">
      <c r="B21" s="361"/>
      <c r="C21" s="362"/>
      <c r="D21" s="334"/>
      <c r="E21" s="46"/>
      <c r="F21" s="47"/>
      <c r="G21" s="51"/>
      <c r="H21" s="52"/>
      <c r="I21" s="52"/>
      <c r="J21" s="52"/>
      <c r="K21" s="53"/>
      <c r="L21" s="452"/>
      <c r="M21" s="453"/>
      <c r="P21" s="4"/>
      <c r="Q21" s="4"/>
      <c r="R21" s="4"/>
      <c r="S21" s="4"/>
      <c r="T21" s="4"/>
      <c r="U21" s="4"/>
      <c r="V21" s="4"/>
      <c r="W21" s="4"/>
    </row>
    <row r="22" spans="2:23" ht="15.75" customHeight="1">
      <c r="B22" s="361"/>
      <c r="C22" s="362"/>
      <c r="D22" s="334"/>
      <c r="E22" s="46"/>
      <c r="F22" s="47"/>
      <c r="G22" s="51"/>
      <c r="H22" s="52"/>
      <c r="I22" s="52"/>
      <c r="J22" s="52"/>
      <c r="K22" s="53"/>
      <c r="L22" s="452"/>
      <c r="M22" s="453"/>
      <c r="P22" s="4"/>
      <c r="Q22" s="4"/>
      <c r="R22" s="4"/>
      <c r="S22" s="4"/>
      <c r="T22" s="4"/>
      <c r="U22" s="4"/>
      <c r="V22" s="4"/>
      <c r="W22" s="4"/>
    </row>
    <row r="23" spans="2:23" ht="15.75" customHeight="1">
      <c r="B23" s="361"/>
      <c r="C23" s="362"/>
      <c r="D23" s="335"/>
      <c r="E23" s="46"/>
      <c r="F23" s="47"/>
      <c r="G23" s="51"/>
      <c r="H23" s="52"/>
      <c r="I23" s="52"/>
      <c r="J23" s="52"/>
      <c r="K23" s="53"/>
      <c r="L23" s="452"/>
      <c r="M23" s="453"/>
      <c r="P23" s="4"/>
      <c r="Q23" s="4"/>
      <c r="R23" s="4"/>
      <c r="S23" s="4"/>
      <c r="T23" s="4"/>
      <c r="U23" s="4"/>
      <c r="V23" s="4"/>
      <c r="W23" s="4"/>
    </row>
    <row r="24" spans="2:23" ht="18" customHeight="1">
      <c r="B24" s="361"/>
      <c r="C24" s="362"/>
      <c r="D24" s="333" t="s">
        <v>106</v>
      </c>
      <c r="E24" s="54" t="s">
        <v>11</v>
      </c>
      <c r="F24" s="55" t="str">
        <f>IF(E24="","",VLOOKUP($E24,'排出係数'!$N$12:$W$39,2,0))</f>
        <v>l</v>
      </c>
      <c r="G24" s="48"/>
      <c r="H24" s="49">
        <v>50</v>
      </c>
      <c r="I24" s="49"/>
      <c r="J24" s="49"/>
      <c r="K24" s="50"/>
      <c r="L24" s="452"/>
      <c r="M24" s="453"/>
      <c r="P24" s="4"/>
      <c r="Q24" s="4"/>
      <c r="R24" s="4"/>
      <c r="S24" s="4"/>
      <c r="T24" s="4"/>
      <c r="U24" s="4"/>
      <c r="V24" s="4"/>
      <c r="W24" s="4"/>
    </row>
    <row r="25" spans="2:23" ht="18" customHeight="1">
      <c r="B25" s="361"/>
      <c r="C25" s="362"/>
      <c r="D25" s="334"/>
      <c r="E25" s="56" t="s">
        <v>12</v>
      </c>
      <c r="F25" s="57" t="str">
        <f>IF(E25="","",VLOOKUP($E25,'排出係数'!$N$12:$W$39,2,0))</f>
        <v>kWh</v>
      </c>
      <c r="G25" s="51"/>
      <c r="H25" s="52">
        <v>10</v>
      </c>
      <c r="I25" s="52"/>
      <c r="J25" s="52"/>
      <c r="K25" s="53"/>
      <c r="L25" s="452"/>
      <c r="M25" s="453"/>
      <c r="P25" s="4"/>
      <c r="Q25" s="4"/>
      <c r="R25" s="4"/>
      <c r="S25" s="4"/>
      <c r="T25" s="4"/>
      <c r="U25" s="4"/>
      <c r="V25" s="4"/>
      <c r="W25" s="4"/>
    </row>
    <row r="26" spans="2:23" ht="18" customHeight="1">
      <c r="B26" s="361"/>
      <c r="C26" s="362"/>
      <c r="D26" s="334"/>
      <c r="E26" s="56" t="s">
        <v>107</v>
      </c>
      <c r="F26" s="57" t="str">
        <f>IF(E26="","",VLOOKUP($E26,'排出係数'!$N$12:$W$39,2,0))</f>
        <v>l</v>
      </c>
      <c r="G26" s="51"/>
      <c r="H26" s="52"/>
      <c r="I26" s="52"/>
      <c r="J26" s="52">
        <f>1/20.5</f>
        <v>0.04878048780487805</v>
      </c>
      <c r="K26" s="53"/>
      <c r="L26" s="452"/>
      <c r="M26" s="453"/>
      <c r="P26" s="4"/>
      <c r="Q26" s="4"/>
      <c r="R26" s="4"/>
      <c r="S26" s="4"/>
      <c r="T26" s="4"/>
      <c r="U26" s="4"/>
      <c r="V26" s="4"/>
      <c r="W26" s="4"/>
    </row>
    <row r="27" spans="2:23" ht="18" customHeight="1">
      <c r="B27" s="361"/>
      <c r="C27" s="362"/>
      <c r="D27" s="334"/>
      <c r="E27" s="56"/>
      <c r="F27" s="57">
        <f>IF(E27="","",VLOOKUP($E27,'排出係数'!$N$12:$W$39,2,0))</f>
      </c>
      <c r="G27" s="51"/>
      <c r="H27" s="52"/>
      <c r="I27" s="52"/>
      <c r="J27" s="52"/>
      <c r="K27" s="53"/>
      <c r="L27" s="452"/>
      <c r="M27" s="453"/>
      <c r="P27" s="4"/>
      <c r="Q27" s="4"/>
      <c r="R27" s="4"/>
      <c r="S27" s="4"/>
      <c r="T27" s="4"/>
      <c r="U27" s="4"/>
      <c r="V27" s="4"/>
      <c r="W27" s="4"/>
    </row>
    <row r="28" spans="2:23" ht="18" customHeight="1">
      <c r="B28" s="361"/>
      <c r="C28" s="362"/>
      <c r="D28" s="334"/>
      <c r="E28" s="58"/>
      <c r="F28" s="59">
        <f>IF(E28="","",VLOOKUP($E28,'排出係数'!$N$12:$W$39,2,0))</f>
      </c>
      <c r="G28" s="60"/>
      <c r="H28" s="61"/>
      <c r="I28" s="61"/>
      <c r="J28" s="61"/>
      <c r="K28" s="62"/>
      <c r="L28" s="452"/>
      <c r="M28" s="453"/>
      <c r="P28" s="4"/>
      <c r="Q28" s="4"/>
      <c r="R28" s="4"/>
      <c r="S28" s="4"/>
      <c r="T28" s="4"/>
      <c r="U28" s="4"/>
      <c r="V28" s="4"/>
      <c r="W28" s="4"/>
    </row>
    <row r="29" spans="2:23" ht="18" customHeight="1">
      <c r="B29" s="363" t="s">
        <v>108</v>
      </c>
      <c r="C29" s="364"/>
      <c r="D29" s="333" t="s">
        <v>104</v>
      </c>
      <c r="E29" s="230" t="s">
        <v>105</v>
      </c>
      <c r="F29" s="63" t="s">
        <v>109</v>
      </c>
      <c r="G29" s="48"/>
      <c r="H29" s="49">
        <v>500</v>
      </c>
      <c r="I29" s="49"/>
      <c r="J29" s="49"/>
      <c r="K29" s="50"/>
      <c r="L29" s="450"/>
      <c r="M29" s="451"/>
      <c r="P29" s="4"/>
      <c r="Q29" s="4"/>
      <c r="R29" s="4"/>
      <c r="S29" s="4"/>
      <c r="T29" s="4"/>
      <c r="U29" s="4"/>
      <c r="V29" s="4"/>
      <c r="W29" s="4"/>
    </row>
    <row r="30" spans="2:23" ht="18" customHeight="1">
      <c r="B30" s="365"/>
      <c r="C30" s="366"/>
      <c r="D30" s="334"/>
      <c r="E30" s="46"/>
      <c r="F30" s="64"/>
      <c r="G30" s="65"/>
      <c r="H30" s="66"/>
      <c r="I30" s="66"/>
      <c r="J30" s="66"/>
      <c r="K30" s="67"/>
      <c r="L30" s="452"/>
      <c r="M30" s="453"/>
      <c r="P30" s="4"/>
      <c r="Q30" s="4"/>
      <c r="R30" s="4"/>
      <c r="S30" s="4"/>
      <c r="T30" s="4"/>
      <c r="U30" s="4"/>
      <c r="V30" s="4"/>
      <c r="W30" s="4"/>
    </row>
    <row r="31" spans="2:23" ht="18" customHeight="1">
      <c r="B31" s="365"/>
      <c r="C31" s="366"/>
      <c r="D31" s="334"/>
      <c r="E31" s="46"/>
      <c r="F31" s="64"/>
      <c r="G31" s="65"/>
      <c r="H31" s="66"/>
      <c r="I31" s="66"/>
      <c r="J31" s="66"/>
      <c r="K31" s="67"/>
      <c r="L31" s="452"/>
      <c r="M31" s="453"/>
      <c r="P31" s="4"/>
      <c r="Q31" s="4"/>
      <c r="R31" s="4"/>
      <c r="S31" s="4"/>
      <c r="T31" s="4"/>
      <c r="U31" s="4"/>
      <c r="V31" s="4"/>
      <c r="W31" s="4"/>
    </row>
    <row r="32" spans="2:23" ht="18" customHeight="1">
      <c r="B32" s="365"/>
      <c r="C32" s="366"/>
      <c r="D32" s="334"/>
      <c r="E32" s="46"/>
      <c r="F32" s="64"/>
      <c r="G32" s="65"/>
      <c r="H32" s="66"/>
      <c r="I32" s="66"/>
      <c r="J32" s="66"/>
      <c r="K32" s="67"/>
      <c r="L32" s="452"/>
      <c r="M32" s="453"/>
      <c r="P32" s="4"/>
      <c r="Q32" s="4"/>
      <c r="R32" s="4"/>
      <c r="S32" s="4"/>
      <c r="T32" s="4"/>
      <c r="U32" s="4"/>
      <c r="V32" s="4"/>
      <c r="W32" s="4"/>
    </row>
    <row r="33" spans="2:23" ht="18" customHeight="1">
      <c r="B33" s="365"/>
      <c r="C33" s="366"/>
      <c r="D33" s="335"/>
      <c r="E33" s="46"/>
      <c r="F33" s="64"/>
      <c r="G33" s="65"/>
      <c r="H33" s="66"/>
      <c r="I33" s="66"/>
      <c r="J33" s="66"/>
      <c r="K33" s="67"/>
      <c r="L33" s="452"/>
      <c r="M33" s="453"/>
      <c r="P33" s="4"/>
      <c r="Q33" s="4"/>
      <c r="R33" s="4"/>
      <c r="S33" s="4"/>
      <c r="T33" s="4"/>
      <c r="U33" s="4"/>
      <c r="V33" s="4"/>
      <c r="W33" s="4"/>
    </row>
    <row r="34" spans="2:23" ht="18" customHeight="1">
      <c r="B34" s="365"/>
      <c r="C34" s="366"/>
      <c r="D34" s="333" t="s">
        <v>106</v>
      </c>
      <c r="E34" s="54" t="s">
        <v>11</v>
      </c>
      <c r="F34" s="55" t="str">
        <f>IF(E34="","",VLOOKUP($E34,'排出係数'!$N$12:$W$39,2,0))</f>
        <v>l</v>
      </c>
      <c r="G34" s="48"/>
      <c r="H34" s="49">
        <v>60</v>
      </c>
      <c r="I34" s="49"/>
      <c r="J34" s="49"/>
      <c r="K34" s="50"/>
      <c r="L34" s="452"/>
      <c r="M34" s="453"/>
      <c r="P34" s="4"/>
      <c r="Q34" s="4"/>
      <c r="R34" s="4"/>
      <c r="S34" s="4"/>
      <c r="T34" s="4"/>
      <c r="U34" s="4"/>
      <c r="V34" s="4"/>
      <c r="W34" s="4"/>
    </row>
    <row r="35" spans="2:23" ht="18" customHeight="1">
      <c r="B35" s="365"/>
      <c r="C35" s="366"/>
      <c r="D35" s="334"/>
      <c r="E35" s="56" t="s">
        <v>12</v>
      </c>
      <c r="F35" s="57" t="str">
        <f>IF(E35="","",VLOOKUP($E35,'排出係数'!$N$12:$W$39,2,0))</f>
        <v>kWh</v>
      </c>
      <c r="G35" s="51"/>
      <c r="H35" s="52">
        <v>20</v>
      </c>
      <c r="I35" s="52"/>
      <c r="J35" s="52"/>
      <c r="K35" s="53"/>
      <c r="L35" s="452"/>
      <c r="M35" s="453"/>
      <c r="P35" s="4"/>
      <c r="Q35" s="4"/>
      <c r="R35" s="4"/>
      <c r="S35" s="4"/>
      <c r="T35" s="4"/>
      <c r="U35" s="4"/>
      <c r="V35" s="4"/>
      <c r="W35" s="4"/>
    </row>
    <row r="36" spans="2:23" ht="18" customHeight="1">
      <c r="B36" s="365"/>
      <c r="C36" s="366"/>
      <c r="D36" s="334"/>
      <c r="E36" s="56" t="s">
        <v>13</v>
      </c>
      <c r="F36" s="57" t="str">
        <f>IF(E36="","",VLOOKUP($E36,'排出係数'!$N$12:$W$39,2,0))</f>
        <v>l</v>
      </c>
      <c r="G36" s="51"/>
      <c r="H36" s="52"/>
      <c r="I36" s="52"/>
      <c r="J36" s="52">
        <f>1/17.8</f>
        <v>0.056179775280898875</v>
      </c>
      <c r="K36" s="53"/>
      <c r="L36" s="452"/>
      <c r="M36" s="453"/>
      <c r="P36" s="4"/>
      <c r="Q36" s="4"/>
      <c r="R36" s="4"/>
      <c r="S36" s="4"/>
      <c r="T36" s="4"/>
      <c r="U36" s="4"/>
      <c r="V36" s="4"/>
      <c r="W36" s="4"/>
    </row>
    <row r="37" spans="2:23" ht="18" customHeight="1">
      <c r="B37" s="365"/>
      <c r="C37" s="366"/>
      <c r="D37" s="334"/>
      <c r="E37" s="56"/>
      <c r="F37" s="57">
        <f>IF(E37="","",VLOOKUP($E37,'排出係数'!$N$12:$W$39,2,0))</f>
      </c>
      <c r="G37" s="51"/>
      <c r="H37" s="52"/>
      <c r="I37" s="52"/>
      <c r="J37" s="52"/>
      <c r="K37" s="53"/>
      <c r="L37" s="452"/>
      <c r="M37" s="453"/>
      <c r="P37" s="4"/>
      <c r="Q37" s="4"/>
      <c r="R37" s="4"/>
      <c r="S37" s="4"/>
      <c r="T37" s="4"/>
      <c r="U37" s="4"/>
      <c r="V37" s="4"/>
      <c r="W37" s="4"/>
    </row>
    <row r="38" spans="2:23" ht="18" customHeight="1">
      <c r="B38" s="367"/>
      <c r="C38" s="368"/>
      <c r="D38" s="335"/>
      <c r="E38" s="68"/>
      <c r="F38" s="69">
        <f>IF(E38="","",VLOOKUP($E38,'排出係数'!$N$12:$W$39,2,0))</f>
      </c>
      <c r="G38" s="70"/>
      <c r="H38" s="71"/>
      <c r="I38" s="71"/>
      <c r="J38" s="71"/>
      <c r="K38" s="72"/>
      <c r="L38" s="454"/>
      <c r="M38" s="455"/>
      <c r="P38" s="4"/>
      <c r="Q38" s="4"/>
      <c r="R38" s="4"/>
      <c r="S38" s="4"/>
      <c r="T38" s="4"/>
      <c r="U38" s="4"/>
      <c r="V38" s="4"/>
      <c r="W38" s="4"/>
    </row>
    <row r="39" spans="16:23" ht="13.5">
      <c r="P39" s="4"/>
      <c r="Q39" s="4"/>
      <c r="R39" s="4"/>
      <c r="S39" s="4"/>
      <c r="T39" s="4"/>
      <c r="U39" s="4"/>
      <c r="V39" s="4"/>
      <c r="W39" s="4"/>
    </row>
    <row r="40" spans="16:23" ht="13.5">
      <c r="P40" s="4"/>
      <c r="Q40" s="4"/>
      <c r="R40" s="4"/>
      <c r="S40" s="4"/>
      <c r="T40" s="4"/>
      <c r="U40" s="4"/>
      <c r="V40" s="4"/>
      <c r="W40" s="4"/>
    </row>
    <row r="41" spans="2:23" ht="15.75" customHeight="1">
      <c r="B41" s="34" t="s">
        <v>110</v>
      </c>
      <c r="P41" s="4"/>
      <c r="Q41" s="4"/>
      <c r="R41" s="4"/>
      <c r="S41" s="4"/>
      <c r="T41" s="4"/>
      <c r="U41" s="4"/>
      <c r="V41" s="4"/>
      <c r="W41" s="4"/>
    </row>
    <row r="42" spans="2:23" ht="15.75" customHeight="1">
      <c r="B42" s="31" t="s">
        <v>111</v>
      </c>
      <c r="L42" s="43">
        <f>'A入力①'!$D$21</f>
        <v>2015</v>
      </c>
      <c r="P42" s="4"/>
      <c r="Q42" s="4"/>
      <c r="R42" s="4"/>
      <c r="S42" s="4"/>
      <c r="T42" s="4"/>
      <c r="U42" s="4"/>
      <c r="V42" s="4"/>
      <c r="W42" s="4"/>
    </row>
    <row r="43" spans="2:23" ht="21" customHeight="1">
      <c r="B43" s="338" t="s">
        <v>96</v>
      </c>
      <c r="C43" s="372"/>
      <c r="D43" s="402" t="s">
        <v>83</v>
      </c>
      <c r="E43" s="425"/>
      <c r="F43" s="404"/>
      <c r="G43" s="430" t="s">
        <v>112</v>
      </c>
      <c r="H43" s="430"/>
      <c r="I43" s="402" t="s">
        <v>113</v>
      </c>
      <c r="J43" s="403"/>
      <c r="K43" s="403"/>
      <c r="L43" s="432"/>
      <c r="P43" s="73"/>
      <c r="Q43" s="4"/>
      <c r="R43" s="4"/>
      <c r="S43" s="4"/>
      <c r="T43" s="4"/>
      <c r="U43" s="4"/>
      <c r="V43" s="4"/>
      <c r="W43" s="4"/>
    </row>
    <row r="44" spans="2:23" ht="34.5" customHeight="1">
      <c r="B44" s="411"/>
      <c r="C44" s="412"/>
      <c r="D44" s="426"/>
      <c r="E44" s="427"/>
      <c r="F44" s="428"/>
      <c r="G44" s="74" t="s">
        <v>84</v>
      </c>
      <c r="H44" s="75" t="s">
        <v>85</v>
      </c>
      <c r="I44" s="433"/>
      <c r="J44" s="434"/>
      <c r="K44" s="434"/>
      <c r="L44" s="435"/>
      <c r="P44" s="73"/>
      <c r="Q44" s="4"/>
      <c r="R44" s="4"/>
      <c r="S44" s="4"/>
      <c r="T44" s="4"/>
      <c r="U44" s="4"/>
      <c r="V44" s="4"/>
      <c r="W44" s="4"/>
    </row>
    <row r="45" spans="2:23" ht="37.5" customHeight="1">
      <c r="B45" s="359" t="s">
        <v>114</v>
      </c>
      <c r="C45" s="360"/>
      <c r="D45" s="333" t="s">
        <v>104</v>
      </c>
      <c r="E45" s="322" t="str">
        <f aca="true" t="shared" si="0" ref="E45:E64">IF(E19="","",E19)</f>
        <v>熱間圧延鋼材</v>
      </c>
      <c r="F45" s="429"/>
      <c r="G45" s="76">
        <v>0.0019</v>
      </c>
      <c r="H45" s="77" t="str">
        <f>IF(F19="","","kgCO2/"&amp;F19)</f>
        <v>kgCO2/g</v>
      </c>
      <c r="I45" s="457" t="s">
        <v>246</v>
      </c>
      <c r="J45" s="458"/>
      <c r="K45" s="458"/>
      <c r="L45" s="459"/>
      <c r="P45" s="73"/>
      <c r="Q45" s="4"/>
      <c r="R45" s="4"/>
      <c r="S45" s="4"/>
      <c r="T45" s="4"/>
      <c r="U45" s="4"/>
      <c r="V45" s="4"/>
      <c r="W45" s="4"/>
    </row>
    <row r="46" spans="2:23" ht="18" customHeight="1">
      <c r="B46" s="361"/>
      <c r="C46" s="362"/>
      <c r="D46" s="334"/>
      <c r="E46" s="351">
        <f t="shared" si="0"/>
      </c>
      <c r="F46" s="352"/>
      <c r="G46" s="78"/>
      <c r="H46" s="79">
        <f>IF(F20="","","kgCO2/"&amp;F20)</f>
      </c>
      <c r="I46" s="301"/>
      <c r="J46" s="302"/>
      <c r="K46" s="302"/>
      <c r="L46" s="303"/>
      <c r="P46" s="73"/>
      <c r="Q46" s="4"/>
      <c r="R46" s="4"/>
      <c r="S46" s="4"/>
      <c r="T46" s="4"/>
      <c r="U46" s="4"/>
      <c r="V46" s="4"/>
      <c r="W46" s="4"/>
    </row>
    <row r="47" spans="2:23" ht="18" customHeight="1">
      <c r="B47" s="361"/>
      <c r="C47" s="362"/>
      <c r="D47" s="334"/>
      <c r="E47" s="351">
        <f t="shared" si="0"/>
      </c>
      <c r="F47" s="352"/>
      <c r="G47" s="78"/>
      <c r="H47" s="79">
        <f>IF(F21="","","kgCO2/"&amp;F21)</f>
      </c>
      <c r="I47" s="301"/>
      <c r="J47" s="302"/>
      <c r="K47" s="302"/>
      <c r="L47" s="303"/>
      <c r="P47" s="73"/>
      <c r="Q47" s="4"/>
      <c r="R47" s="4"/>
      <c r="S47" s="4"/>
      <c r="T47" s="4"/>
      <c r="U47" s="4"/>
      <c r="V47" s="4"/>
      <c r="W47" s="4"/>
    </row>
    <row r="48" spans="2:23" ht="18" customHeight="1">
      <c r="B48" s="361"/>
      <c r="C48" s="362"/>
      <c r="D48" s="334"/>
      <c r="E48" s="351">
        <f t="shared" si="0"/>
      </c>
      <c r="F48" s="352"/>
      <c r="G48" s="78"/>
      <c r="H48" s="79">
        <f>IF(F22="","","kgCO2/"&amp;F22)</f>
      </c>
      <c r="I48" s="301"/>
      <c r="J48" s="302"/>
      <c r="K48" s="302"/>
      <c r="L48" s="303"/>
      <c r="P48" s="73"/>
      <c r="Q48" s="4"/>
      <c r="R48" s="4"/>
      <c r="S48" s="4"/>
      <c r="T48" s="4"/>
      <c r="U48" s="4"/>
      <c r="V48" s="4"/>
      <c r="W48" s="4"/>
    </row>
    <row r="49" spans="2:23" ht="18" customHeight="1">
      <c r="B49" s="361"/>
      <c r="C49" s="362"/>
      <c r="D49" s="335"/>
      <c r="E49" s="353">
        <f t="shared" si="0"/>
      </c>
      <c r="F49" s="354"/>
      <c r="G49" s="80"/>
      <c r="H49" s="81">
        <f>IF(F23="","","kgCO2/"&amp;F23)</f>
      </c>
      <c r="I49" s="311"/>
      <c r="J49" s="436"/>
      <c r="K49" s="436"/>
      <c r="L49" s="437"/>
      <c r="P49" s="73"/>
      <c r="Q49" s="4"/>
      <c r="R49" s="4"/>
      <c r="S49" s="4"/>
      <c r="T49" s="4"/>
      <c r="U49" s="4"/>
      <c r="V49" s="4"/>
      <c r="W49" s="4"/>
    </row>
    <row r="50" spans="2:23" ht="18" customHeight="1">
      <c r="B50" s="361"/>
      <c r="C50" s="362"/>
      <c r="D50" s="333" t="s">
        <v>106</v>
      </c>
      <c r="E50" s="349" t="str">
        <f t="shared" si="0"/>
        <v>A重油</v>
      </c>
      <c r="F50" s="350"/>
      <c r="G50" s="82">
        <f>IF(E24="","",VLOOKUP($E24,'排出係数'!$N$12:$W$39,9,0))</f>
        <v>2.70963</v>
      </c>
      <c r="H50" s="83" t="str">
        <f>IF(E24="","",VLOOKUP(E24,'排出係数'!$N$12:$W$39,10,0))</f>
        <v>kgCO2/l</v>
      </c>
      <c r="I50" s="462" t="str">
        <f>IF(E50="","",VLOOKUP(E50,'排出係数'!$N$11:$X$39,11,0))</f>
        <v>算定省令別表第1</v>
      </c>
      <c r="J50" s="463"/>
      <c r="K50" s="463"/>
      <c r="L50" s="464"/>
      <c r="P50" s="73"/>
      <c r="Q50" s="4"/>
      <c r="R50" s="4"/>
      <c r="S50" s="4"/>
      <c r="T50" s="4"/>
      <c r="U50" s="4"/>
      <c r="V50" s="4"/>
      <c r="W50" s="4"/>
    </row>
    <row r="51" spans="2:23" ht="18" customHeight="1">
      <c r="B51" s="361"/>
      <c r="C51" s="362"/>
      <c r="D51" s="334"/>
      <c r="E51" s="347" t="str">
        <f t="shared" si="0"/>
        <v>電気</v>
      </c>
      <c r="F51" s="348"/>
      <c r="G51" s="84">
        <f>IF(E25="","",VLOOKUP($E25,'排出係数'!$N$12:$W$39,9,0))</f>
        <v>0.556</v>
      </c>
      <c r="H51" s="85" t="str">
        <f>IF(E25="","",VLOOKUP(E25,'排出係数'!$N$12:$W$39,10,0))</f>
        <v>kgCO2/kWh</v>
      </c>
      <c r="I51" s="308" t="str">
        <f>IF(E51="","",VLOOKUP(E51,'排出係数'!$N$11:$X$39,11,0))</f>
        <v>電気事業者の平成26年度実排出係数（電気事業連合会）</v>
      </c>
      <c r="J51" s="309"/>
      <c r="K51" s="309"/>
      <c r="L51" s="310"/>
      <c r="P51" s="73"/>
      <c r="Q51" s="4"/>
      <c r="R51" s="4"/>
      <c r="S51" s="4"/>
      <c r="T51" s="4"/>
      <c r="U51" s="4"/>
      <c r="V51" s="4"/>
      <c r="W51" s="4"/>
    </row>
    <row r="52" spans="2:23" ht="18" customHeight="1">
      <c r="B52" s="361"/>
      <c r="C52" s="362"/>
      <c r="D52" s="334"/>
      <c r="E52" s="347" t="str">
        <f t="shared" si="0"/>
        <v>軽油</v>
      </c>
      <c r="F52" s="348"/>
      <c r="G52" s="84">
        <f>IF(E26="","",VLOOKUP($E26,'排出係数'!$N$12:$W$39,9,0))</f>
        <v>2.584963333333334</v>
      </c>
      <c r="H52" s="85" t="str">
        <f>IF(E26="","",VLOOKUP(E26,'排出係数'!$N$12:$W$39,10,0))</f>
        <v>kgCO2/l</v>
      </c>
      <c r="I52" s="308" t="str">
        <f>IF(E52="","",VLOOKUP(E52,'排出係数'!$N$11:$X$39,11,0))</f>
        <v>算定省令別表第1</v>
      </c>
      <c r="J52" s="309"/>
      <c r="K52" s="309"/>
      <c r="L52" s="310"/>
      <c r="P52" s="73"/>
      <c r="Q52" s="86"/>
      <c r="R52" s="86"/>
      <c r="S52" s="86"/>
      <c r="T52" s="86"/>
      <c r="U52" s="86"/>
      <c r="V52" s="86"/>
      <c r="W52" s="86"/>
    </row>
    <row r="53" spans="2:23" ht="18" customHeight="1">
      <c r="B53" s="361"/>
      <c r="C53" s="362"/>
      <c r="D53" s="334"/>
      <c r="E53" s="347">
        <f t="shared" si="0"/>
      </c>
      <c r="F53" s="348"/>
      <c r="G53" s="84"/>
      <c r="H53" s="85">
        <f>IF(E27="","",VLOOKUP(E27,'排出係数'!$N$12:$W$39,10,0))</f>
      </c>
      <c r="I53" s="308">
        <f>IF(E53="","",VLOOKUP(E53,'排出係数'!$N$11:$X$39,11,0))</f>
      </c>
      <c r="J53" s="309"/>
      <c r="K53" s="309"/>
      <c r="L53" s="310"/>
      <c r="P53" s="73"/>
      <c r="Q53" s="4"/>
      <c r="R53" s="4"/>
      <c r="S53" s="4"/>
      <c r="T53" s="4"/>
      <c r="U53" s="4"/>
      <c r="V53" s="4"/>
      <c r="W53" s="4"/>
    </row>
    <row r="54" spans="2:23" ht="18" customHeight="1">
      <c r="B54" s="423"/>
      <c r="C54" s="424"/>
      <c r="D54" s="334"/>
      <c r="E54" s="336">
        <f t="shared" si="0"/>
      </c>
      <c r="F54" s="337"/>
      <c r="G54" s="87"/>
      <c r="H54" s="88">
        <f>IF(E28="","",VLOOKUP(E28,'排出係数'!$N$12:$W$39,10,0))</f>
      </c>
      <c r="I54" s="390">
        <f>IF(E54="","",VLOOKUP(E54,'排出係数'!$N$11:$X$39,11,0))</f>
      </c>
      <c r="J54" s="391"/>
      <c r="K54" s="391"/>
      <c r="L54" s="392"/>
      <c r="P54" s="73"/>
      <c r="Q54" s="4"/>
      <c r="R54" s="4"/>
      <c r="S54" s="4"/>
      <c r="T54" s="4"/>
      <c r="U54" s="4"/>
      <c r="V54" s="4"/>
      <c r="W54" s="4"/>
    </row>
    <row r="55" spans="2:23" ht="38.25" customHeight="1">
      <c r="B55" s="365" t="s">
        <v>115</v>
      </c>
      <c r="C55" s="366"/>
      <c r="D55" s="333" t="s">
        <v>104</v>
      </c>
      <c r="E55" s="445" t="str">
        <f t="shared" si="0"/>
        <v>熱間圧延鋼材</v>
      </c>
      <c r="F55" s="446"/>
      <c r="G55" s="76">
        <v>0.0019</v>
      </c>
      <c r="H55" s="77" t="str">
        <f>IF(F29="","","kgCO2/"&amp;F29)</f>
        <v>kgCO2/g</v>
      </c>
      <c r="I55" s="457" t="s">
        <v>251</v>
      </c>
      <c r="J55" s="458"/>
      <c r="K55" s="458"/>
      <c r="L55" s="459"/>
      <c r="P55" s="73"/>
      <c r="Q55" s="4"/>
      <c r="R55" s="4"/>
      <c r="S55" s="4"/>
      <c r="T55" s="4"/>
      <c r="U55" s="4"/>
      <c r="V55" s="4"/>
      <c r="W55" s="4"/>
    </row>
    <row r="56" spans="2:23" ht="18" customHeight="1">
      <c r="B56" s="365"/>
      <c r="C56" s="366"/>
      <c r="D56" s="334"/>
      <c r="E56" s="351">
        <f t="shared" si="0"/>
      </c>
      <c r="F56" s="352"/>
      <c r="G56" s="78"/>
      <c r="H56" s="79">
        <f>IF(F30="","","kgCO2/"&amp;F30)</f>
      </c>
      <c r="I56" s="301"/>
      <c r="J56" s="314"/>
      <c r="K56" s="314"/>
      <c r="L56" s="315"/>
      <c r="P56" s="73"/>
      <c r="Q56" s="4"/>
      <c r="R56" s="4"/>
      <c r="S56" s="4"/>
      <c r="T56" s="4"/>
      <c r="U56" s="4"/>
      <c r="V56" s="4"/>
      <c r="W56" s="4"/>
    </row>
    <row r="57" spans="2:23" ht="18" customHeight="1">
      <c r="B57" s="365"/>
      <c r="C57" s="366"/>
      <c r="D57" s="334"/>
      <c r="E57" s="351">
        <f t="shared" si="0"/>
      </c>
      <c r="F57" s="352"/>
      <c r="G57" s="78"/>
      <c r="H57" s="79">
        <f>IF(F31="","","kgCO2/"&amp;F31)</f>
      </c>
      <c r="I57" s="301"/>
      <c r="J57" s="314"/>
      <c r="K57" s="314"/>
      <c r="L57" s="315"/>
      <c r="P57" s="73"/>
      <c r="Q57" s="4"/>
      <c r="R57" s="4"/>
      <c r="S57" s="4"/>
      <c r="T57" s="4"/>
      <c r="U57" s="4"/>
      <c r="V57" s="4"/>
      <c r="W57" s="4"/>
    </row>
    <row r="58" spans="2:23" ht="18" customHeight="1">
      <c r="B58" s="365"/>
      <c r="C58" s="366"/>
      <c r="D58" s="334"/>
      <c r="E58" s="351">
        <f t="shared" si="0"/>
      </c>
      <c r="F58" s="352"/>
      <c r="G58" s="89"/>
      <c r="H58" s="79">
        <f>IF(F32="","","kgCO2/"&amp;F32)</f>
      </c>
      <c r="I58" s="301"/>
      <c r="J58" s="314"/>
      <c r="K58" s="314"/>
      <c r="L58" s="315"/>
      <c r="P58" s="73"/>
      <c r="Q58" s="4"/>
      <c r="R58" s="4"/>
      <c r="S58" s="4"/>
      <c r="T58" s="4"/>
      <c r="U58" s="4"/>
      <c r="V58" s="4"/>
      <c r="W58" s="4"/>
    </row>
    <row r="59" spans="2:23" ht="18" customHeight="1">
      <c r="B59" s="365"/>
      <c r="C59" s="366"/>
      <c r="D59" s="335"/>
      <c r="E59" s="353">
        <f t="shared" si="0"/>
      </c>
      <c r="F59" s="354"/>
      <c r="G59" s="90"/>
      <c r="H59" s="81">
        <f>IF(F33="","","kgCO2/"&amp;F33)</f>
      </c>
      <c r="I59" s="311"/>
      <c r="J59" s="312"/>
      <c r="K59" s="312"/>
      <c r="L59" s="313"/>
      <c r="P59" s="73"/>
      <c r="Q59" s="4"/>
      <c r="R59" s="4"/>
      <c r="S59" s="4"/>
      <c r="T59" s="4"/>
      <c r="U59" s="4"/>
      <c r="V59" s="4"/>
      <c r="W59" s="4"/>
    </row>
    <row r="60" spans="2:23" ht="18" customHeight="1">
      <c r="B60" s="365"/>
      <c r="C60" s="366"/>
      <c r="D60" s="333" t="s">
        <v>106</v>
      </c>
      <c r="E60" s="355" t="str">
        <f t="shared" si="0"/>
        <v>A重油</v>
      </c>
      <c r="F60" s="356"/>
      <c r="G60" s="82">
        <f>IF(E34="","",VLOOKUP($E34,'排出係数'!$N$12:$W$39,9,0))</f>
        <v>2.70963</v>
      </c>
      <c r="H60" s="83" t="str">
        <f>IF(E34="","",VLOOKUP(E34,'排出係数'!$N$12:$W$39,10,0))</f>
        <v>kgCO2/l</v>
      </c>
      <c r="I60" s="305" t="str">
        <f>IF(E60="","",VLOOKUP(E60,'排出係数'!$N$11:$X$39,11,0))</f>
        <v>算定省令別表第1</v>
      </c>
      <c r="J60" s="306"/>
      <c r="K60" s="306"/>
      <c r="L60" s="307"/>
      <c r="P60" s="73"/>
      <c r="Q60" s="4"/>
      <c r="R60" s="4"/>
      <c r="S60" s="4"/>
      <c r="T60" s="4"/>
      <c r="U60" s="4"/>
      <c r="V60" s="4"/>
      <c r="W60" s="4"/>
    </row>
    <row r="61" spans="2:23" ht="18" customHeight="1">
      <c r="B61" s="365"/>
      <c r="C61" s="366"/>
      <c r="D61" s="334"/>
      <c r="E61" s="347" t="str">
        <f t="shared" si="0"/>
        <v>電気</v>
      </c>
      <c r="F61" s="348"/>
      <c r="G61" s="84">
        <f>IF(E35="","",VLOOKUP($E35,'排出係数'!$N$12:$W$39,9,0))</f>
        <v>0.556</v>
      </c>
      <c r="H61" s="85" t="str">
        <f>IF(E35="","",VLOOKUP(E35,'排出係数'!$N$12:$W$39,10,0))</f>
        <v>kgCO2/kWh</v>
      </c>
      <c r="I61" s="308" t="str">
        <f>IF(E61="","",VLOOKUP(E61,'排出係数'!$N$11:$X$39,11,0))</f>
        <v>電気事業者の平成26年度実排出係数（電気事業連合会）</v>
      </c>
      <c r="J61" s="309"/>
      <c r="K61" s="309"/>
      <c r="L61" s="310"/>
      <c r="P61" s="73"/>
      <c r="Q61" s="4"/>
      <c r="R61" s="4"/>
      <c r="S61" s="4"/>
      <c r="T61" s="4"/>
      <c r="U61" s="4"/>
      <c r="V61" s="4"/>
      <c r="W61" s="4"/>
    </row>
    <row r="62" spans="2:23" ht="18" customHeight="1">
      <c r="B62" s="365"/>
      <c r="C62" s="366"/>
      <c r="D62" s="334"/>
      <c r="E62" s="347" t="str">
        <f t="shared" si="0"/>
        <v>軽油</v>
      </c>
      <c r="F62" s="348"/>
      <c r="G62" s="84">
        <f>IF(E36="","",VLOOKUP($E36,'排出係数'!$N$12:$W$39,9,0))</f>
        <v>2.584963333333334</v>
      </c>
      <c r="H62" s="85" t="str">
        <f>IF(E36="","",VLOOKUP(E36,'排出係数'!$N$12:$W$39,10,0))</f>
        <v>kgCO2/l</v>
      </c>
      <c r="I62" s="308" t="str">
        <f>IF(E62="","",VLOOKUP(E62,'排出係数'!$N$11:$X$39,11,0))</f>
        <v>算定省令別表第1</v>
      </c>
      <c r="J62" s="309"/>
      <c r="K62" s="309"/>
      <c r="L62" s="310"/>
      <c r="P62" s="73"/>
      <c r="Q62" s="4"/>
      <c r="R62" s="4"/>
      <c r="S62" s="4"/>
      <c r="T62" s="4"/>
      <c r="U62" s="4"/>
      <c r="V62" s="4"/>
      <c r="W62" s="4"/>
    </row>
    <row r="63" spans="2:23" ht="18" customHeight="1">
      <c r="B63" s="365"/>
      <c r="C63" s="366"/>
      <c r="D63" s="334"/>
      <c r="E63" s="347">
        <f t="shared" si="0"/>
      </c>
      <c r="F63" s="348"/>
      <c r="G63" s="84"/>
      <c r="H63" s="85">
        <f>IF(E37="","",VLOOKUP(E37,'排出係数'!$N$12:$W$39,10,0))</f>
      </c>
      <c r="I63" s="308">
        <f>IF(E63="","",VLOOKUP(E63,'排出係数'!$N$11:$X$39,11,0))</f>
      </c>
      <c r="J63" s="309"/>
      <c r="K63" s="309"/>
      <c r="L63" s="310"/>
      <c r="P63" s="73"/>
      <c r="Q63" s="4"/>
      <c r="R63" s="4"/>
      <c r="S63" s="4"/>
      <c r="T63" s="4"/>
      <c r="U63" s="4"/>
      <c r="V63" s="4"/>
      <c r="W63" s="4"/>
    </row>
    <row r="64" spans="2:23" ht="18" customHeight="1">
      <c r="B64" s="367"/>
      <c r="C64" s="368"/>
      <c r="D64" s="335"/>
      <c r="E64" s="336">
        <f t="shared" si="0"/>
      </c>
      <c r="F64" s="337"/>
      <c r="G64" s="87"/>
      <c r="H64" s="88">
        <f>IF(E38="","",VLOOKUP(E38,'排出係数'!$N$12:$W$39,10,0))</f>
      </c>
      <c r="I64" s="390">
        <f>IF(E64="","",VLOOKUP(E64,'排出係数'!$N$11:$X$39,11,0))</f>
      </c>
      <c r="J64" s="391"/>
      <c r="K64" s="391"/>
      <c r="L64" s="392"/>
      <c r="P64" s="73"/>
      <c r="Q64" s="4"/>
      <c r="R64" s="4"/>
      <c r="S64" s="4"/>
      <c r="T64" s="4"/>
      <c r="U64" s="4"/>
      <c r="V64" s="4"/>
      <c r="W64" s="4"/>
    </row>
    <row r="65" spans="16:23" ht="13.5">
      <c r="P65" s="4"/>
      <c r="Q65" s="4"/>
      <c r="R65" s="4"/>
      <c r="S65" s="4"/>
      <c r="T65" s="4"/>
      <c r="U65" s="4"/>
      <c r="V65" s="4"/>
      <c r="W65" s="4"/>
    </row>
    <row r="66" spans="16:23" ht="13.5">
      <c r="P66" s="4"/>
      <c r="Q66" s="4"/>
      <c r="R66" s="4"/>
      <c r="S66" s="4"/>
      <c r="T66" s="4"/>
      <c r="U66" s="4"/>
      <c r="V66" s="4"/>
      <c r="W66" s="4"/>
    </row>
    <row r="67" spans="2:23" ht="14.25">
      <c r="B67" s="33" t="s">
        <v>116</v>
      </c>
      <c r="P67" s="4"/>
      <c r="Q67" s="4"/>
      <c r="R67" s="4"/>
      <c r="S67" s="4"/>
      <c r="T67" s="4"/>
      <c r="U67" s="4"/>
      <c r="V67" s="4"/>
      <c r="W67" s="4"/>
    </row>
    <row r="68" spans="2:23" ht="13.5">
      <c r="B68" s="34" t="s">
        <v>117</v>
      </c>
      <c r="L68" s="43">
        <f>'A入力①'!$D$21</f>
        <v>2015</v>
      </c>
      <c r="P68" s="4"/>
      <c r="Q68" s="4"/>
      <c r="R68" s="4"/>
      <c r="S68" s="4"/>
      <c r="T68" s="4"/>
      <c r="U68" s="4"/>
      <c r="V68" s="4"/>
      <c r="W68" s="4"/>
    </row>
    <row r="69" spans="2:23" ht="21.75" customHeight="1">
      <c r="B69" s="338" t="s">
        <v>96</v>
      </c>
      <c r="C69" s="372"/>
      <c r="D69" s="338" t="s">
        <v>83</v>
      </c>
      <c r="E69" s="339"/>
      <c r="F69" s="340"/>
      <c r="G69" s="438" t="str">
        <f>IF($F$10="","1単位当たりのCO2排出量（kgCO2）","1"&amp;F10&amp;"当たりのCO2排出量（kgCO2）")</f>
        <v>1台当たりのCO2排出量（kgCO2）</v>
      </c>
      <c r="H69" s="439"/>
      <c r="I69" s="439"/>
      <c r="J69" s="439"/>
      <c r="K69" s="439"/>
      <c r="L69" s="440"/>
      <c r="P69" s="4"/>
      <c r="Q69" s="4"/>
      <c r="R69" s="4"/>
      <c r="S69" s="4"/>
      <c r="T69" s="4"/>
      <c r="U69" s="4"/>
      <c r="V69" s="4"/>
      <c r="W69" s="73"/>
    </row>
    <row r="70" spans="2:23" ht="15.75" customHeight="1">
      <c r="B70" s="373"/>
      <c r="C70" s="374"/>
      <c r="D70" s="341"/>
      <c r="E70" s="342"/>
      <c r="F70" s="343"/>
      <c r="G70" s="444" t="s">
        <v>98</v>
      </c>
      <c r="H70" s="304" t="s">
        <v>99</v>
      </c>
      <c r="I70" s="304" t="s">
        <v>100</v>
      </c>
      <c r="J70" s="304" t="s">
        <v>101</v>
      </c>
      <c r="K70" s="431" t="s">
        <v>102</v>
      </c>
      <c r="L70" s="91" t="s">
        <v>118</v>
      </c>
      <c r="P70" s="4"/>
      <c r="Q70" s="4"/>
      <c r="R70" s="4"/>
      <c r="S70" s="4"/>
      <c r="T70" s="4"/>
      <c r="U70" s="4"/>
      <c r="V70" s="4"/>
      <c r="W70" s="73"/>
    </row>
    <row r="71" spans="2:23" ht="15.75" customHeight="1" thickBot="1">
      <c r="B71" s="373"/>
      <c r="C71" s="374"/>
      <c r="D71" s="344"/>
      <c r="E71" s="345"/>
      <c r="F71" s="346"/>
      <c r="G71" s="444"/>
      <c r="H71" s="304"/>
      <c r="I71" s="304"/>
      <c r="J71" s="304"/>
      <c r="K71" s="431"/>
      <c r="L71" s="92" t="s">
        <v>119</v>
      </c>
      <c r="P71" s="4"/>
      <c r="Q71" s="4"/>
      <c r="R71" s="4"/>
      <c r="S71" s="4"/>
      <c r="T71" s="4"/>
      <c r="U71" s="4"/>
      <c r="V71" s="4"/>
      <c r="W71" s="73"/>
    </row>
    <row r="72" spans="2:23" ht="15.75" customHeight="1" thickTop="1">
      <c r="B72" s="316" t="s">
        <v>103</v>
      </c>
      <c r="C72" s="317"/>
      <c r="D72" s="334" t="s">
        <v>120</v>
      </c>
      <c r="E72" s="329" t="str">
        <f aca="true" t="shared" si="1" ref="E72:E81">IF(E19="","",E19)</f>
        <v>熱間圧延鋼材</v>
      </c>
      <c r="F72" s="330"/>
      <c r="G72" s="93">
        <f aca="true" t="shared" si="2" ref="G72:K81">IF(G19="","",G19*$G45)</f>
      </c>
      <c r="H72" s="94">
        <f t="shared" si="2"/>
        <v>0.95</v>
      </c>
      <c r="I72" s="94">
        <f t="shared" si="2"/>
      </c>
      <c r="J72" s="94">
        <f t="shared" si="2"/>
      </c>
      <c r="K72" s="95">
        <f t="shared" si="2"/>
      </c>
      <c r="L72" s="96">
        <f aca="true" t="shared" si="3" ref="L72:L81">SUM(G72:I72,K72)+IF(J72="",0,J72*$E$9)</f>
        <v>0.95</v>
      </c>
      <c r="P72" s="4"/>
      <c r="Q72" s="4"/>
      <c r="R72" s="4"/>
      <c r="S72" s="4"/>
      <c r="T72" s="4"/>
      <c r="U72" s="4"/>
      <c r="V72" s="4"/>
      <c r="W72" s="73"/>
    </row>
    <row r="73" spans="2:23" ht="15.75" customHeight="1">
      <c r="B73" s="318"/>
      <c r="C73" s="319"/>
      <c r="D73" s="334"/>
      <c r="E73" s="329">
        <f t="shared" si="1"/>
      </c>
      <c r="F73" s="330"/>
      <c r="G73" s="97">
        <f t="shared" si="2"/>
      </c>
      <c r="H73" s="98">
        <f t="shared" si="2"/>
      </c>
      <c r="I73" s="98">
        <f t="shared" si="2"/>
      </c>
      <c r="J73" s="98">
        <f t="shared" si="2"/>
      </c>
      <c r="K73" s="99">
        <f t="shared" si="2"/>
      </c>
      <c r="L73" s="100">
        <f t="shared" si="3"/>
        <v>0</v>
      </c>
      <c r="P73" s="4"/>
      <c r="Q73" s="4"/>
      <c r="R73" s="4"/>
      <c r="S73" s="4"/>
      <c r="T73" s="4"/>
      <c r="U73" s="4"/>
      <c r="V73" s="4"/>
      <c r="W73" s="73"/>
    </row>
    <row r="74" spans="2:23" ht="15.75" customHeight="1">
      <c r="B74" s="318"/>
      <c r="C74" s="319"/>
      <c r="D74" s="334"/>
      <c r="E74" s="329">
        <f t="shared" si="1"/>
      </c>
      <c r="F74" s="330"/>
      <c r="G74" s="97">
        <f t="shared" si="2"/>
      </c>
      <c r="H74" s="98">
        <f t="shared" si="2"/>
      </c>
      <c r="I74" s="98">
        <f t="shared" si="2"/>
      </c>
      <c r="J74" s="98">
        <f t="shared" si="2"/>
      </c>
      <c r="K74" s="99">
        <f t="shared" si="2"/>
      </c>
      <c r="L74" s="100">
        <f t="shared" si="3"/>
        <v>0</v>
      </c>
      <c r="P74" s="4"/>
      <c r="Q74" s="4"/>
      <c r="R74" s="4"/>
      <c r="S74" s="4"/>
      <c r="T74" s="4"/>
      <c r="U74" s="4"/>
      <c r="V74" s="4"/>
      <c r="W74" s="73"/>
    </row>
    <row r="75" spans="2:23" ht="15.75" customHeight="1">
      <c r="B75" s="318"/>
      <c r="C75" s="319"/>
      <c r="D75" s="334"/>
      <c r="E75" s="329">
        <f t="shared" si="1"/>
      </c>
      <c r="F75" s="330"/>
      <c r="G75" s="97">
        <f t="shared" si="2"/>
      </c>
      <c r="H75" s="98">
        <f t="shared" si="2"/>
      </c>
      <c r="I75" s="98">
        <f t="shared" si="2"/>
      </c>
      <c r="J75" s="98">
        <f t="shared" si="2"/>
      </c>
      <c r="K75" s="99">
        <f t="shared" si="2"/>
      </c>
      <c r="L75" s="100">
        <f t="shared" si="3"/>
        <v>0</v>
      </c>
      <c r="P75" s="4"/>
      <c r="Q75" s="4"/>
      <c r="R75" s="4"/>
      <c r="S75" s="4"/>
      <c r="T75" s="4"/>
      <c r="U75" s="4"/>
      <c r="V75" s="4"/>
      <c r="W75" s="73"/>
    </row>
    <row r="76" spans="2:23" ht="15.75" customHeight="1">
      <c r="B76" s="318"/>
      <c r="C76" s="319"/>
      <c r="D76" s="334"/>
      <c r="E76" s="329">
        <f t="shared" si="1"/>
      </c>
      <c r="F76" s="330"/>
      <c r="G76" s="101">
        <f t="shared" si="2"/>
      </c>
      <c r="H76" s="102">
        <f t="shared" si="2"/>
      </c>
      <c r="I76" s="102">
        <f t="shared" si="2"/>
      </c>
      <c r="J76" s="102">
        <f t="shared" si="2"/>
      </c>
      <c r="K76" s="103">
        <f t="shared" si="2"/>
      </c>
      <c r="L76" s="104">
        <f t="shared" si="3"/>
        <v>0</v>
      </c>
      <c r="P76" s="4"/>
      <c r="Q76" s="4"/>
      <c r="R76" s="4"/>
      <c r="S76" s="4"/>
      <c r="T76" s="4"/>
      <c r="U76" s="4"/>
      <c r="V76" s="4"/>
      <c r="W76" s="73"/>
    </row>
    <row r="77" spans="2:23" ht="18" customHeight="1">
      <c r="B77" s="318"/>
      <c r="C77" s="319"/>
      <c r="D77" s="333" t="s">
        <v>14</v>
      </c>
      <c r="E77" s="328" t="str">
        <f t="shared" si="1"/>
        <v>A重油</v>
      </c>
      <c r="F77" s="324"/>
      <c r="G77" s="105">
        <f t="shared" si="2"/>
      </c>
      <c r="H77" s="106">
        <f t="shared" si="2"/>
        <v>135.4815</v>
      </c>
      <c r="I77" s="106">
        <f t="shared" si="2"/>
      </c>
      <c r="J77" s="106">
        <f t="shared" si="2"/>
      </c>
      <c r="K77" s="107">
        <f t="shared" si="2"/>
      </c>
      <c r="L77" s="108">
        <f t="shared" si="3"/>
        <v>135.4815</v>
      </c>
      <c r="P77" s="4"/>
      <c r="Q77" s="4"/>
      <c r="R77" s="4"/>
      <c r="S77" s="4"/>
      <c r="T77" s="4"/>
      <c r="U77" s="4"/>
      <c r="V77" s="4"/>
      <c r="W77" s="73"/>
    </row>
    <row r="78" spans="2:23" ht="18" customHeight="1">
      <c r="B78" s="318"/>
      <c r="C78" s="319"/>
      <c r="D78" s="334"/>
      <c r="E78" s="329" t="str">
        <f t="shared" si="1"/>
        <v>電気</v>
      </c>
      <c r="F78" s="330"/>
      <c r="G78" s="97">
        <f t="shared" si="2"/>
      </c>
      <c r="H78" s="98">
        <f t="shared" si="2"/>
        <v>5.5600000000000005</v>
      </c>
      <c r="I78" s="98">
        <f t="shared" si="2"/>
      </c>
      <c r="J78" s="98">
        <f t="shared" si="2"/>
      </c>
      <c r="K78" s="99">
        <f t="shared" si="2"/>
      </c>
      <c r="L78" s="100">
        <f t="shared" si="3"/>
        <v>5.5600000000000005</v>
      </c>
      <c r="P78" s="4"/>
      <c r="Q78" s="4"/>
      <c r="R78" s="4"/>
      <c r="S78" s="4"/>
      <c r="T78" s="4"/>
      <c r="U78" s="4"/>
      <c r="V78" s="4"/>
      <c r="W78" s="73"/>
    </row>
    <row r="79" spans="2:23" ht="18" customHeight="1">
      <c r="B79" s="318"/>
      <c r="C79" s="319"/>
      <c r="D79" s="334"/>
      <c r="E79" s="329" t="str">
        <f t="shared" si="1"/>
        <v>軽油</v>
      </c>
      <c r="F79" s="330"/>
      <c r="G79" s="97">
        <f t="shared" si="2"/>
      </c>
      <c r="H79" s="98">
        <f t="shared" si="2"/>
      </c>
      <c r="I79" s="98">
        <f t="shared" si="2"/>
      </c>
      <c r="J79" s="98">
        <f t="shared" si="2"/>
        <v>0.12609577235772362</v>
      </c>
      <c r="K79" s="99">
        <f t="shared" si="2"/>
      </c>
      <c r="L79" s="100">
        <f t="shared" si="3"/>
        <v>12609.577235772362</v>
      </c>
      <c r="P79" s="4"/>
      <c r="Q79" s="4"/>
      <c r="R79" s="4"/>
      <c r="S79" s="4"/>
      <c r="T79" s="4"/>
      <c r="U79" s="4"/>
      <c r="V79" s="4"/>
      <c r="W79" s="73"/>
    </row>
    <row r="80" spans="2:23" ht="18" customHeight="1">
      <c r="B80" s="318"/>
      <c r="C80" s="319"/>
      <c r="D80" s="334"/>
      <c r="E80" s="329">
        <f t="shared" si="1"/>
      </c>
      <c r="F80" s="330"/>
      <c r="G80" s="97">
        <f t="shared" si="2"/>
      </c>
      <c r="H80" s="98">
        <f t="shared" si="2"/>
      </c>
      <c r="I80" s="98">
        <f t="shared" si="2"/>
      </c>
      <c r="J80" s="98">
        <f t="shared" si="2"/>
      </c>
      <c r="K80" s="99">
        <f t="shared" si="2"/>
      </c>
      <c r="L80" s="100">
        <f t="shared" si="3"/>
        <v>0</v>
      </c>
      <c r="P80" s="4"/>
      <c r="Q80" s="4"/>
      <c r="R80" s="4"/>
      <c r="S80" s="4"/>
      <c r="T80" s="4"/>
      <c r="U80" s="4"/>
      <c r="V80" s="4"/>
      <c r="W80" s="73"/>
    </row>
    <row r="81" spans="2:23" ht="18" customHeight="1">
      <c r="B81" s="318"/>
      <c r="C81" s="319"/>
      <c r="D81" s="335"/>
      <c r="E81" s="331">
        <f t="shared" si="1"/>
      </c>
      <c r="F81" s="332"/>
      <c r="G81" s="109">
        <f t="shared" si="2"/>
      </c>
      <c r="H81" s="110">
        <f t="shared" si="2"/>
      </c>
      <c r="I81" s="110">
        <f t="shared" si="2"/>
      </c>
      <c r="J81" s="110">
        <f t="shared" si="2"/>
      </c>
      <c r="K81" s="111">
        <f t="shared" si="2"/>
      </c>
      <c r="L81" s="112">
        <f t="shared" si="3"/>
        <v>0</v>
      </c>
      <c r="P81" s="4"/>
      <c r="Q81" s="4"/>
      <c r="R81" s="4"/>
      <c r="S81" s="4"/>
      <c r="T81" s="4"/>
      <c r="U81" s="4"/>
      <c r="V81" s="4"/>
      <c r="W81" s="73"/>
    </row>
    <row r="82" spans="2:23" ht="18" customHeight="1">
      <c r="B82" s="318"/>
      <c r="C82" s="319"/>
      <c r="D82" s="322" t="str">
        <f>"使用（1"&amp;IF($F$9="","単位",$F$9)&amp;"当たり）"</f>
        <v>使用（1km当たり）</v>
      </c>
      <c r="E82" s="323"/>
      <c r="F82" s="324"/>
      <c r="G82" s="113"/>
      <c r="H82" s="114"/>
      <c r="I82" s="114"/>
      <c r="J82" s="106">
        <f>SUM(J72:J81)</f>
        <v>0.12609577235772362</v>
      </c>
      <c r="K82" s="115"/>
      <c r="L82" s="116"/>
      <c r="P82" s="4"/>
      <c r="Q82" s="4"/>
      <c r="R82" s="4"/>
      <c r="S82" s="4"/>
      <c r="T82" s="4"/>
      <c r="U82" s="4"/>
      <c r="V82" s="4"/>
      <c r="W82" s="73"/>
    </row>
    <row r="83" spans="2:23" ht="18" customHeight="1" thickBot="1">
      <c r="B83" s="320"/>
      <c r="C83" s="321"/>
      <c r="D83" s="325" t="s">
        <v>121</v>
      </c>
      <c r="E83" s="326"/>
      <c r="F83" s="327"/>
      <c r="G83" s="117">
        <f>SUM(G72:G81)</f>
        <v>0</v>
      </c>
      <c r="H83" s="118">
        <f>SUM(H72:H81)</f>
        <v>141.9915</v>
      </c>
      <c r="I83" s="118">
        <f>SUM(I72:I81)</f>
        <v>0</v>
      </c>
      <c r="J83" s="119">
        <f>SUM(J72:J81)*$E$9</f>
        <v>12609.577235772362</v>
      </c>
      <c r="K83" s="120">
        <f>SUM(K72:K81)</f>
        <v>0</v>
      </c>
      <c r="L83" s="121">
        <f>SUM(G83:K83)</f>
        <v>12751.568735772362</v>
      </c>
      <c r="P83" s="4"/>
      <c r="Q83" s="4"/>
      <c r="R83" s="4"/>
      <c r="S83" s="4"/>
      <c r="T83" s="4"/>
      <c r="U83" s="4"/>
      <c r="V83" s="4"/>
      <c r="W83" s="73"/>
    </row>
    <row r="84" spans="2:23" ht="18" customHeight="1" thickTop="1">
      <c r="B84" s="316" t="s">
        <v>122</v>
      </c>
      <c r="C84" s="317"/>
      <c r="D84" s="334" t="s">
        <v>123</v>
      </c>
      <c r="E84" s="329" t="str">
        <f aca="true" t="shared" si="4" ref="E84:E93">IF(E29="","",E29)</f>
        <v>熱間圧延鋼材</v>
      </c>
      <c r="F84" s="330"/>
      <c r="G84" s="93">
        <f aca="true" t="shared" si="5" ref="G84:K93">IF(G29="","",G29*$G55)</f>
      </c>
      <c r="H84" s="94">
        <f t="shared" si="5"/>
        <v>0.95</v>
      </c>
      <c r="I84" s="94">
        <f t="shared" si="5"/>
      </c>
      <c r="J84" s="94">
        <f t="shared" si="5"/>
      </c>
      <c r="K84" s="95">
        <f t="shared" si="5"/>
      </c>
      <c r="L84" s="96">
        <f aca="true" t="shared" si="6" ref="L84:L93">SUM(G84:I84,K84)+IF(J84="",0,J84*$E$9)</f>
        <v>0.95</v>
      </c>
      <c r="P84" s="4"/>
      <c r="Q84" s="4"/>
      <c r="R84" s="4"/>
      <c r="S84" s="4"/>
      <c r="T84" s="4"/>
      <c r="U84" s="4"/>
      <c r="V84" s="4"/>
      <c r="W84" s="73"/>
    </row>
    <row r="85" spans="2:23" ht="18" customHeight="1">
      <c r="B85" s="318"/>
      <c r="C85" s="319"/>
      <c r="D85" s="334"/>
      <c r="E85" s="329">
        <f t="shared" si="4"/>
      </c>
      <c r="F85" s="330"/>
      <c r="G85" s="97">
        <f t="shared" si="5"/>
      </c>
      <c r="H85" s="98">
        <f t="shared" si="5"/>
      </c>
      <c r="I85" s="98">
        <f t="shared" si="5"/>
      </c>
      <c r="J85" s="98">
        <f t="shared" si="5"/>
      </c>
      <c r="K85" s="99">
        <f t="shared" si="5"/>
      </c>
      <c r="L85" s="100">
        <f t="shared" si="6"/>
        <v>0</v>
      </c>
      <c r="P85" s="4"/>
      <c r="Q85" s="4"/>
      <c r="R85" s="4"/>
      <c r="S85" s="4"/>
      <c r="T85" s="4"/>
      <c r="U85" s="4"/>
      <c r="V85" s="4"/>
      <c r="W85" s="73"/>
    </row>
    <row r="86" spans="2:23" ht="18" customHeight="1">
      <c r="B86" s="318"/>
      <c r="C86" s="319"/>
      <c r="D86" s="334"/>
      <c r="E86" s="329">
        <f t="shared" si="4"/>
      </c>
      <c r="F86" s="330"/>
      <c r="G86" s="97">
        <f t="shared" si="5"/>
      </c>
      <c r="H86" s="98">
        <f t="shared" si="5"/>
      </c>
      <c r="I86" s="98">
        <f t="shared" si="5"/>
      </c>
      <c r="J86" s="98">
        <f t="shared" si="5"/>
      </c>
      <c r="K86" s="99">
        <f t="shared" si="5"/>
      </c>
      <c r="L86" s="100">
        <f t="shared" si="6"/>
        <v>0</v>
      </c>
      <c r="P86" s="4"/>
      <c r="Q86" s="4"/>
      <c r="R86" s="4"/>
      <c r="S86" s="4"/>
      <c r="T86" s="4"/>
      <c r="U86" s="4"/>
      <c r="V86" s="4"/>
      <c r="W86" s="73"/>
    </row>
    <row r="87" spans="2:23" ht="18" customHeight="1">
      <c r="B87" s="318"/>
      <c r="C87" s="319"/>
      <c r="D87" s="334"/>
      <c r="E87" s="329">
        <f t="shared" si="4"/>
      </c>
      <c r="F87" s="330"/>
      <c r="G87" s="97">
        <f t="shared" si="5"/>
      </c>
      <c r="H87" s="98">
        <f t="shared" si="5"/>
      </c>
      <c r="I87" s="98">
        <f t="shared" si="5"/>
      </c>
      <c r="J87" s="98">
        <f t="shared" si="5"/>
      </c>
      <c r="K87" s="99">
        <f t="shared" si="5"/>
      </c>
      <c r="L87" s="100">
        <f t="shared" si="6"/>
        <v>0</v>
      </c>
      <c r="P87" s="4"/>
      <c r="Q87" s="4"/>
      <c r="R87" s="4"/>
      <c r="S87" s="4"/>
      <c r="T87" s="4"/>
      <c r="U87" s="4"/>
      <c r="V87" s="4"/>
      <c r="W87" s="73"/>
    </row>
    <row r="88" spans="2:23" ht="18" customHeight="1">
      <c r="B88" s="318"/>
      <c r="C88" s="319"/>
      <c r="D88" s="334"/>
      <c r="E88" s="329">
        <f t="shared" si="4"/>
      </c>
      <c r="F88" s="330"/>
      <c r="G88" s="101">
        <f t="shared" si="5"/>
      </c>
      <c r="H88" s="102">
        <f t="shared" si="5"/>
      </c>
      <c r="I88" s="102">
        <f t="shared" si="5"/>
      </c>
      <c r="J88" s="102">
        <f t="shared" si="5"/>
      </c>
      <c r="K88" s="103">
        <f t="shared" si="5"/>
      </c>
      <c r="L88" s="104">
        <f t="shared" si="6"/>
        <v>0</v>
      </c>
      <c r="P88" s="4"/>
      <c r="Q88" s="4"/>
      <c r="R88" s="4"/>
      <c r="S88" s="4"/>
      <c r="T88" s="4"/>
      <c r="U88" s="4"/>
      <c r="V88" s="4"/>
      <c r="W88" s="73"/>
    </row>
    <row r="89" spans="2:23" ht="18" customHeight="1">
      <c r="B89" s="318"/>
      <c r="C89" s="319"/>
      <c r="D89" s="333" t="s">
        <v>14</v>
      </c>
      <c r="E89" s="328" t="str">
        <f t="shared" si="4"/>
        <v>A重油</v>
      </c>
      <c r="F89" s="324"/>
      <c r="G89" s="105">
        <f t="shared" si="5"/>
      </c>
      <c r="H89" s="106">
        <f t="shared" si="5"/>
        <v>162.57780000000002</v>
      </c>
      <c r="I89" s="106">
        <f t="shared" si="5"/>
      </c>
      <c r="J89" s="106">
        <f t="shared" si="5"/>
      </c>
      <c r="K89" s="107">
        <f t="shared" si="5"/>
      </c>
      <c r="L89" s="108">
        <f t="shared" si="6"/>
        <v>162.57780000000002</v>
      </c>
      <c r="P89" s="4"/>
      <c r="Q89" s="4"/>
      <c r="R89" s="4"/>
      <c r="S89" s="4"/>
      <c r="T89" s="4"/>
      <c r="U89" s="4"/>
      <c r="V89" s="4"/>
      <c r="W89" s="73"/>
    </row>
    <row r="90" spans="2:23" ht="18" customHeight="1">
      <c r="B90" s="318"/>
      <c r="C90" s="319"/>
      <c r="D90" s="334"/>
      <c r="E90" s="329" t="str">
        <f t="shared" si="4"/>
        <v>電気</v>
      </c>
      <c r="F90" s="330"/>
      <c r="G90" s="97">
        <f t="shared" si="5"/>
      </c>
      <c r="H90" s="98">
        <f t="shared" si="5"/>
        <v>11.120000000000001</v>
      </c>
      <c r="I90" s="98">
        <f t="shared" si="5"/>
      </c>
      <c r="J90" s="98">
        <f t="shared" si="5"/>
      </c>
      <c r="K90" s="99">
        <f t="shared" si="5"/>
      </c>
      <c r="L90" s="100">
        <f t="shared" si="6"/>
        <v>11.120000000000001</v>
      </c>
      <c r="P90" s="4"/>
      <c r="Q90" s="4"/>
      <c r="R90" s="4"/>
      <c r="S90" s="4"/>
      <c r="T90" s="4"/>
      <c r="U90" s="4"/>
      <c r="V90" s="4"/>
      <c r="W90" s="73"/>
    </row>
    <row r="91" spans="2:23" ht="18" customHeight="1">
      <c r="B91" s="318"/>
      <c r="C91" s="319"/>
      <c r="D91" s="334"/>
      <c r="E91" s="329" t="str">
        <f t="shared" si="4"/>
        <v>軽油</v>
      </c>
      <c r="F91" s="330"/>
      <c r="G91" s="97">
        <f t="shared" si="5"/>
      </c>
      <c r="H91" s="98">
        <f t="shared" si="5"/>
      </c>
      <c r="I91" s="98">
        <f t="shared" si="5"/>
      </c>
      <c r="J91" s="98">
        <f t="shared" si="5"/>
        <v>0.14522265917603</v>
      </c>
      <c r="K91" s="99">
        <f t="shared" si="5"/>
      </c>
      <c r="L91" s="100">
        <f t="shared" si="6"/>
        <v>14522.265917603</v>
      </c>
      <c r="P91" s="4"/>
      <c r="Q91" s="4"/>
      <c r="R91" s="4"/>
      <c r="S91" s="4"/>
      <c r="T91" s="4"/>
      <c r="U91" s="4"/>
      <c r="V91" s="4"/>
      <c r="W91" s="73"/>
    </row>
    <row r="92" spans="2:23" ht="18" customHeight="1">
      <c r="B92" s="318"/>
      <c r="C92" s="319"/>
      <c r="D92" s="334"/>
      <c r="E92" s="329">
        <f t="shared" si="4"/>
      </c>
      <c r="F92" s="330"/>
      <c r="G92" s="97">
        <f t="shared" si="5"/>
      </c>
      <c r="H92" s="98">
        <f t="shared" si="5"/>
      </c>
      <c r="I92" s="98">
        <f t="shared" si="5"/>
      </c>
      <c r="J92" s="98">
        <f t="shared" si="5"/>
      </c>
      <c r="K92" s="99">
        <f t="shared" si="5"/>
      </c>
      <c r="L92" s="100">
        <f t="shared" si="6"/>
        <v>0</v>
      </c>
      <c r="P92" s="4"/>
      <c r="Q92" s="4"/>
      <c r="R92" s="4"/>
      <c r="S92" s="4"/>
      <c r="T92" s="4"/>
      <c r="U92" s="4"/>
      <c r="V92" s="4"/>
      <c r="W92" s="73"/>
    </row>
    <row r="93" spans="2:23" ht="18" customHeight="1">
      <c r="B93" s="318"/>
      <c r="C93" s="319"/>
      <c r="D93" s="335"/>
      <c r="E93" s="331">
        <f t="shared" si="4"/>
      </c>
      <c r="F93" s="332"/>
      <c r="G93" s="101">
        <f t="shared" si="5"/>
      </c>
      <c r="H93" s="102">
        <f t="shared" si="5"/>
      </c>
      <c r="I93" s="102">
        <f t="shared" si="5"/>
      </c>
      <c r="J93" s="102">
        <f t="shared" si="5"/>
      </c>
      <c r="K93" s="103">
        <f t="shared" si="5"/>
      </c>
      <c r="L93" s="104">
        <f t="shared" si="6"/>
        <v>0</v>
      </c>
      <c r="P93" s="4"/>
      <c r="Q93" s="4"/>
      <c r="R93" s="4"/>
      <c r="S93" s="4"/>
      <c r="T93" s="4"/>
      <c r="U93" s="4"/>
      <c r="V93" s="4"/>
      <c r="W93" s="73"/>
    </row>
    <row r="94" spans="2:23" ht="18" customHeight="1">
      <c r="B94" s="318"/>
      <c r="C94" s="319"/>
      <c r="D94" s="322" t="str">
        <f>"使用（1"&amp;IF($F$9="","単位",$F$9)&amp;"当たり）"</f>
        <v>使用（1km当たり）</v>
      </c>
      <c r="E94" s="323"/>
      <c r="F94" s="324"/>
      <c r="G94" s="113"/>
      <c r="H94" s="114"/>
      <c r="I94" s="114"/>
      <c r="J94" s="106">
        <f>SUM(J84:J93)</f>
        <v>0.14522265917603</v>
      </c>
      <c r="K94" s="115"/>
      <c r="L94" s="116"/>
      <c r="P94" s="4"/>
      <c r="Q94" s="4"/>
      <c r="R94" s="4"/>
      <c r="S94" s="4"/>
      <c r="T94" s="4"/>
      <c r="U94" s="4"/>
      <c r="V94" s="4"/>
      <c r="W94" s="73"/>
    </row>
    <row r="95" spans="2:23" ht="18" customHeight="1" thickBot="1">
      <c r="B95" s="318"/>
      <c r="C95" s="319"/>
      <c r="D95" s="395" t="s">
        <v>121</v>
      </c>
      <c r="E95" s="396"/>
      <c r="F95" s="397"/>
      <c r="G95" s="122">
        <f>SUM(G84:G93)</f>
        <v>0</v>
      </c>
      <c r="H95" s="119">
        <f>SUM(H84:H93)</f>
        <v>174.64780000000002</v>
      </c>
      <c r="I95" s="119">
        <f>SUM(I84:I93)</f>
        <v>0</v>
      </c>
      <c r="J95" s="119">
        <f>SUM(J84:J93)*$E$9</f>
        <v>14522.265917603</v>
      </c>
      <c r="K95" s="123">
        <f>SUM(K84:K93)</f>
        <v>0</v>
      </c>
      <c r="L95" s="104">
        <f>SUM(G95:K95)</f>
        <v>14696.913717603</v>
      </c>
      <c r="P95" s="4"/>
      <c r="Q95" s="4"/>
      <c r="R95" s="4"/>
      <c r="S95" s="4"/>
      <c r="T95" s="4"/>
      <c r="U95" s="4"/>
      <c r="V95" s="4"/>
      <c r="W95" s="73"/>
    </row>
    <row r="96" spans="2:23" ht="18" customHeight="1" thickBot="1" thickTop="1">
      <c r="B96" s="369" t="str">
        <f>"1"&amp;F10&amp;"当たりのCO2削減量(全使用期間)"</f>
        <v>1台当たりのCO2削減量(全使用期間)</v>
      </c>
      <c r="C96" s="370"/>
      <c r="D96" s="370"/>
      <c r="E96" s="370"/>
      <c r="F96" s="371"/>
      <c r="G96" s="124">
        <f aca="true" t="shared" si="7" ref="G96:L96">G95-G83</f>
        <v>0</v>
      </c>
      <c r="H96" s="125">
        <f t="shared" si="7"/>
        <v>32.656300000000016</v>
      </c>
      <c r="I96" s="125">
        <f t="shared" si="7"/>
        <v>0</v>
      </c>
      <c r="J96" s="125">
        <f t="shared" si="7"/>
        <v>1912.6886818306375</v>
      </c>
      <c r="K96" s="126">
        <f t="shared" si="7"/>
        <v>0</v>
      </c>
      <c r="L96" s="127">
        <f t="shared" si="7"/>
        <v>1945.344981830638</v>
      </c>
      <c r="P96" s="4"/>
      <c r="Q96" s="4"/>
      <c r="R96" s="4"/>
      <c r="S96" s="4"/>
      <c r="T96" s="4"/>
      <c r="U96" s="4"/>
      <c r="V96" s="4"/>
      <c r="W96" s="73"/>
    </row>
    <row r="97" spans="16:23" ht="14.25" thickTop="1">
      <c r="P97" s="4"/>
      <c r="Q97" s="4"/>
      <c r="R97" s="4"/>
      <c r="S97" s="4"/>
      <c r="T97" s="4"/>
      <c r="U97" s="4"/>
      <c r="V97" s="4"/>
      <c r="W97" s="4"/>
    </row>
    <row r="98" spans="16:23" ht="13.5">
      <c r="P98" s="4"/>
      <c r="Q98" s="4"/>
      <c r="R98" s="4"/>
      <c r="S98" s="4"/>
      <c r="T98" s="4"/>
      <c r="U98" s="4"/>
      <c r="V98" s="4"/>
      <c r="W98" s="4"/>
    </row>
    <row r="99" spans="2:24" ht="15.75" customHeight="1">
      <c r="B99" s="34" t="s">
        <v>124</v>
      </c>
      <c r="P99" s="73"/>
      <c r="Q99" s="4"/>
      <c r="R99" s="4"/>
      <c r="S99" s="4"/>
      <c r="T99" s="4"/>
      <c r="U99" s="4"/>
      <c r="V99" s="4"/>
      <c r="W99" s="4"/>
      <c r="X99" s="128"/>
    </row>
    <row r="100" spans="2:24" ht="21" customHeight="1" thickBot="1">
      <c r="B100" s="402" t="s">
        <v>83</v>
      </c>
      <c r="C100" s="403"/>
      <c r="D100" s="404"/>
      <c r="E100" s="129" t="s">
        <v>84</v>
      </c>
      <c r="F100" s="129" t="s">
        <v>85</v>
      </c>
      <c r="P100" s="73"/>
      <c r="Q100" s="4"/>
      <c r="R100" s="4"/>
      <c r="S100" s="4"/>
      <c r="T100" s="4"/>
      <c r="U100" s="4"/>
      <c r="V100" s="4"/>
      <c r="W100" s="4"/>
      <c r="X100" s="128"/>
    </row>
    <row r="101" spans="2:24" ht="43.5" customHeight="1" thickBot="1">
      <c r="B101" s="130" t="s">
        <v>15</v>
      </c>
      <c r="C101" s="405" t="s">
        <v>125</v>
      </c>
      <c r="D101" s="406"/>
      <c r="E101" s="131">
        <f>(L95-L83)*$E$10/1000</f>
        <v>97267.2490915319</v>
      </c>
      <c r="F101" s="132" t="s">
        <v>126</v>
      </c>
      <c r="H101" s="133"/>
      <c r="P101" s="73"/>
      <c r="Q101" s="4"/>
      <c r="R101" s="4"/>
      <c r="S101" s="4"/>
      <c r="T101" s="4"/>
      <c r="U101" s="4"/>
      <c r="V101" s="4"/>
      <c r="W101" s="4"/>
      <c r="X101" s="128"/>
    </row>
    <row r="102" spans="2:24" ht="34.5" customHeight="1">
      <c r="B102" s="134" t="s">
        <v>16</v>
      </c>
      <c r="C102" s="407" t="s">
        <v>127</v>
      </c>
      <c r="D102" s="408"/>
      <c r="E102" s="135">
        <f>100-(L83/L95)*100</f>
        <v>13.236418333875292</v>
      </c>
      <c r="F102" s="136" t="s">
        <v>128</v>
      </c>
      <c r="P102" s="73"/>
      <c r="Q102" s="4"/>
      <c r="R102" s="4"/>
      <c r="S102" s="4"/>
      <c r="T102" s="4"/>
      <c r="U102" s="4"/>
      <c r="V102" s="4"/>
      <c r="W102" s="4"/>
      <c r="X102" s="128"/>
    </row>
    <row r="103" spans="16:24" ht="13.5">
      <c r="P103" s="73"/>
      <c r="Q103" s="4"/>
      <c r="R103" s="4"/>
      <c r="S103" s="4"/>
      <c r="T103" s="4"/>
      <c r="U103" s="4"/>
      <c r="V103" s="4"/>
      <c r="W103" s="4"/>
      <c r="X103" s="128"/>
    </row>
    <row r="104" spans="16:23" ht="13.5">
      <c r="P104" s="4"/>
      <c r="Q104" s="4"/>
      <c r="R104" s="4"/>
      <c r="S104" s="4"/>
      <c r="T104" s="4"/>
      <c r="U104" s="4"/>
      <c r="V104" s="4"/>
      <c r="W104" s="4"/>
    </row>
    <row r="105" spans="16:23" ht="13.5">
      <c r="P105" s="4"/>
      <c r="Q105" s="4"/>
      <c r="R105" s="4"/>
      <c r="S105" s="4"/>
      <c r="T105" s="4"/>
      <c r="U105" s="4"/>
      <c r="V105" s="4"/>
      <c r="W105" s="4"/>
    </row>
    <row r="106" spans="2:23" ht="15.75" customHeight="1">
      <c r="B106" s="34" t="s">
        <v>129</v>
      </c>
      <c r="P106" s="4"/>
      <c r="Q106" s="4"/>
      <c r="R106" s="4"/>
      <c r="S106" s="4"/>
      <c r="T106" s="4"/>
      <c r="U106" s="4"/>
      <c r="V106" s="4"/>
      <c r="W106" s="4"/>
    </row>
    <row r="107" spans="2:23" ht="27" customHeight="1">
      <c r="B107" s="375" t="s">
        <v>130</v>
      </c>
      <c r="C107" s="409"/>
      <c r="D107" s="410"/>
      <c r="E107" s="398" t="s">
        <v>131</v>
      </c>
      <c r="F107" s="398"/>
      <c r="P107" s="4"/>
      <c r="Q107" s="4"/>
      <c r="R107" s="4"/>
      <c r="S107" s="4"/>
      <c r="T107" s="4"/>
      <c r="U107" s="4"/>
      <c r="V107" s="4"/>
      <c r="W107" s="4"/>
    </row>
    <row r="108" spans="2:23" ht="18" customHeight="1">
      <c r="B108" s="399">
        <v>2015</v>
      </c>
      <c r="C108" s="400"/>
      <c r="D108" s="401"/>
      <c r="E108" s="394">
        <v>98000</v>
      </c>
      <c r="F108" s="394"/>
      <c r="P108" s="4"/>
      <c r="Q108" s="4"/>
      <c r="R108" s="4"/>
      <c r="S108" s="4"/>
      <c r="T108" s="4"/>
      <c r="U108" s="4"/>
      <c r="V108" s="4"/>
      <c r="W108" s="4"/>
    </row>
    <row r="109" spans="2:23" ht="18" customHeight="1">
      <c r="B109" s="399">
        <v>2016</v>
      </c>
      <c r="C109" s="400"/>
      <c r="D109" s="401"/>
      <c r="E109" s="394">
        <v>100000</v>
      </c>
      <c r="F109" s="394"/>
      <c r="P109" s="4"/>
      <c r="Q109" s="4"/>
      <c r="R109" s="4"/>
      <c r="S109" s="4"/>
      <c r="T109" s="4"/>
      <c r="U109" s="4"/>
      <c r="V109" s="4"/>
      <c r="W109" s="4"/>
    </row>
    <row r="110" spans="2:23" ht="18" customHeight="1">
      <c r="B110" s="399">
        <v>2017</v>
      </c>
      <c r="C110" s="400"/>
      <c r="D110" s="401"/>
      <c r="E110" s="394">
        <v>100000</v>
      </c>
      <c r="F110" s="394"/>
      <c r="P110" s="4"/>
      <c r="Q110" s="4"/>
      <c r="R110" s="4"/>
      <c r="S110" s="4"/>
      <c r="T110" s="4"/>
      <c r="U110" s="4"/>
      <c r="V110" s="4"/>
      <c r="W110" s="4"/>
    </row>
    <row r="111" spans="2:23" ht="18" customHeight="1">
      <c r="B111" s="399">
        <v>2018</v>
      </c>
      <c r="C111" s="400"/>
      <c r="D111" s="401"/>
      <c r="E111" s="394">
        <v>100000</v>
      </c>
      <c r="F111" s="394"/>
      <c r="P111" s="4"/>
      <c r="Q111" s="4"/>
      <c r="R111" s="4"/>
      <c r="S111" s="4"/>
      <c r="T111" s="4"/>
      <c r="U111" s="4"/>
      <c r="V111" s="4"/>
      <c r="W111" s="4"/>
    </row>
    <row r="112" spans="2:23" ht="18" customHeight="1">
      <c r="B112" s="399">
        <v>2019</v>
      </c>
      <c r="C112" s="400"/>
      <c r="D112" s="401"/>
      <c r="E112" s="394">
        <v>100000</v>
      </c>
      <c r="F112" s="394"/>
      <c r="P112" s="4"/>
      <c r="Q112" s="4"/>
      <c r="R112" s="4"/>
      <c r="S112" s="4"/>
      <c r="T112" s="4"/>
      <c r="U112" s="4"/>
      <c r="V112" s="4"/>
      <c r="W112" s="4"/>
    </row>
    <row r="113" spans="2:23" ht="18" customHeight="1">
      <c r="B113" s="375" t="s">
        <v>118</v>
      </c>
      <c r="C113" s="376"/>
      <c r="D113" s="393"/>
      <c r="E113" s="422">
        <f>SUM(E108:F112)</f>
        <v>498000</v>
      </c>
      <c r="F113" s="422"/>
      <c r="P113" s="4"/>
      <c r="Q113" s="4"/>
      <c r="R113" s="4"/>
      <c r="S113" s="4"/>
      <c r="T113" s="4"/>
      <c r="U113" s="4"/>
      <c r="V113" s="4"/>
      <c r="W113" s="4"/>
    </row>
    <row r="114" spans="2:23" ht="13.5">
      <c r="B114" s="34"/>
      <c r="P114" s="4"/>
      <c r="Q114" s="4"/>
      <c r="R114" s="4"/>
      <c r="S114" s="4"/>
      <c r="T114" s="4"/>
      <c r="U114" s="4"/>
      <c r="V114" s="4"/>
      <c r="W114" s="4"/>
    </row>
    <row r="115" spans="2:23" ht="18" customHeight="1">
      <c r="B115" s="31" t="s">
        <v>132</v>
      </c>
      <c r="P115" s="4"/>
      <c r="Q115" s="4"/>
      <c r="R115" s="4"/>
      <c r="S115" s="4"/>
      <c r="T115" s="4"/>
      <c r="U115" s="4"/>
      <c r="V115" s="4"/>
      <c r="W115" s="4"/>
    </row>
    <row r="116" spans="2:23" ht="18" customHeight="1">
      <c r="B116" s="413"/>
      <c r="C116" s="414"/>
      <c r="D116" s="414"/>
      <c r="E116" s="414"/>
      <c r="F116" s="414"/>
      <c r="G116" s="414"/>
      <c r="H116" s="414"/>
      <c r="I116" s="414"/>
      <c r="J116" s="415"/>
      <c r="P116" s="4"/>
      <c r="Q116" s="4"/>
      <c r="R116" s="4"/>
      <c r="S116" s="4"/>
      <c r="T116" s="4"/>
      <c r="U116" s="4"/>
      <c r="V116" s="4"/>
      <c r="W116" s="4"/>
    </row>
    <row r="117" spans="2:23" ht="18" customHeight="1">
      <c r="B117" s="416"/>
      <c r="C117" s="417"/>
      <c r="D117" s="417"/>
      <c r="E117" s="417"/>
      <c r="F117" s="417"/>
      <c r="G117" s="417"/>
      <c r="H117" s="417"/>
      <c r="I117" s="417"/>
      <c r="J117" s="418"/>
      <c r="P117" s="4"/>
      <c r="Q117" s="4"/>
      <c r="R117" s="4"/>
      <c r="S117" s="4"/>
      <c r="T117" s="4"/>
      <c r="U117" s="4"/>
      <c r="V117" s="4"/>
      <c r="W117" s="4"/>
    </row>
    <row r="118" spans="2:23" ht="18" customHeight="1">
      <c r="B118" s="416"/>
      <c r="C118" s="417"/>
      <c r="D118" s="417"/>
      <c r="E118" s="417"/>
      <c r="F118" s="417"/>
      <c r="G118" s="417"/>
      <c r="H118" s="417"/>
      <c r="I118" s="417"/>
      <c r="J118" s="418"/>
      <c r="P118" s="4"/>
      <c r="Q118" s="4"/>
      <c r="R118" s="4"/>
      <c r="S118" s="4"/>
      <c r="T118" s="4"/>
      <c r="U118" s="4"/>
      <c r="V118" s="4"/>
      <c r="W118" s="4"/>
    </row>
    <row r="119" spans="2:23" ht="18" customHeight="1">
      <c r="B119" s="416"/>
      <c r="C119" s="417"/>
      <c r="D119" s="417"/>
      <c r="E119" s="417"/>
      <c r="F119" s="417"/>
      <c r="G119" s="417"/>
      <c r="H119" s="417"/>
      <c r="I119" s="417"/>
      <c r="J119" s="418"/>
      <c r="P119" s="4"/>
      <c r="Q119" s="4"/>
      <c r="R119" s="4"/>
      <c r="S119" s="4"/>
      <c r="T119" s="4"/>
      <c r="U119" s="4"/>
      <c r="V119" s="4"/>
      <c r="W119" s="4"/>
    </row>
    <row r="120" spans="2:23" ht="18" customHeight="1">
      <c r="B120" s="416"/>
      <c r="C120" s="417"/>
      <c r="D120" s="417"/>
      <c r="E120" s="417"/>
      <c r="F120" s="417"/>
      <c r="G120" s="417"/>
      <c r="H120" s="417"/>
      <c r="I120" s="417"/>
      <c r="J120" s="418"/>
      <c r="P120" s="4"/>
      <c r="Q120" s="4"/>
      <c r="R120" s="4"/>
      <c r="S120" s="4"/>
      <c r="T120" s="4"/>
      <c r="U120" s="4"/>
      <c r="V120" s="4"/>
      <c r="W120" s="4"/>
    </row>
    <row r="121" spans="2:23" ht="18" customHeight="1">
      <c r="B121" s="419"/>
      <c r="C121" s="420"/>
      <c r="D121" s="420"/>
      <c r="E121" s="420"/>
      <c r="F121" s="420"/>
      <c r="G121" s="420"/>
      <c r="H121" s="420"/>
      <c r="I121" s="420"/>
      <c r="J121" s="421"/>
      <c r="P121" s="4"/>
      <c r="Q121" s="4"/>
      <c r="R121" s="4"/>
      <c r="S121" s="4"/>
      <c r="T121" s="4"/>
      <c r="U121" s="4"/>
      <c r="V121" s="4"/>
      <c r="W121" s="4"/>
    </row>
    <row r="122" spans="2:23" ht="13.5">
      <c r="B122" s="137"/>
      <c r="P122" s="4"/>
      <c r="Q122" s="4"/>
      <c r="R122" s="4"/>
      <c r="S122" s="4"/>
      <c r="T122" s="4"/>
      <c r="U122" s="4"/>
      <c r="V122" s="4"/>
      <c r="W122" s="4"/>
    </row>
    <row r="123" spans="16:23" ht="13.5">
      <c r="P123" s="4"/>
      <c r="Q123" s="4"/>
      <c r="R123" s="4"/>
      <c r="S123" s="4"/>
      <c r="T123" s="4"/>
      <c r="U123" s="4"/>
      <c r="V123" s="4"/>
      <c r="W123" s="4"/>
    </row>
    <row r="124" spans="16:23" ht="13.5">
      <c r="P124" s="4"/>
      <c r="Q124" s="4"/>
      <c r="R124" s="4"/>
      <c r="S124" s="4"/>
      <c r="T124" s="4"/>
      <c r="U124" s="4"/>
      <c r="V124" s="4"/>
      <c r="W124" s="4"/>
    </row>
  </sheetData>
  <sheetProtection/>
  <mergeCells count="131">
    <mergeCell ref="P2:W2"/>
    <mergeCell ref="I57:L57"/>
    <mergeCell ref="I55:L55"/>
    <mergeCell ref="I17:I18"/>
    <mergeCell ref="I54:L54"/>
    <mergeCell ref="K17:K18"/>
    <mergeCell ref="L16:M18"/>
    <mergeCell ref="I50:L50"/>
    <mergeCell ref="I45:L45"/>
    <mergeCell ref="I46:L46"/>
    <mergeCell ref="L19:M28"/>
    <mergeCell ref="L29:M38"/>
    <mergeCell ref="E91:F91"/>
    <mergeCell ref="E89:F89"/>
    <mergeCell ref="E90:F90"/>
    <mergeCell ref="I51:L51"/>
    <mergeCell ref="I56:L56"/>
    <mergeCell ref="I52:L52"/>
    <mergeCell ref="I53:L53"/>
    <mergeCell ref="E86:F86"/>
    <mergeCell ref="G17:G18"/>
    <mergeCell ref="H17:H18"/>
    <mergeCell ref="G70:G71"/>
    <mergeCell ref="E53:F53"/>
    <mergeCell ref="E54:F54"/>
    <mergeCell ref="E55:F55"/>
    <mergeCell ref="E56:F56"/>
    <mergeCell ref="D16:E18"/>
    <mergeCell ref="E52:F52"/>
    <mergeCell ref="D19:D23"/>
    <mergeCell ref="D24:D28"/>
    <mergeCell ref="G43:H43"/>
    <mergeCell ref="K70:K71"/>
    <mergeCell ref="H70:H71"/>
    <mergeCell ref="I43:L44"/>
    <mergeCell ref="I63:L63"/>
    <mergeCell ref="I49:L49"/>
    <mergeCell ref="G69:L69"/>
    <mergeCell ref="J70:J71"/>
    <mergeCell ref="E49:F49"/>
    <mergeCell ref="B43:C44"/>
    <mergeCell ref="D29:D33"/>
    <mergeCell ref="D34:D38"/>
    <mergeCell ref="B45:C54"/>
    <mergeCell ref="D45:D49"/>
    <mergeCell ref="D43:F44"/>
    <mergeCell ref="E45:F45"/>
    <mergeCell ref="E46:F46"/>
    <mergeCell ref="E47:F47"/>
    <mergeCell ref="E48:F48"/>
    <mergeCell ref="B16:C18"/>
    <mergeCell ref="B116:J121"/>
    <mergeCell ref="E109:F109"/>
    <mergeCell ref="E110:F110"/>
    <mergeCell ref="E111:F111"/>
    <mergeCell ref="E112:F112"/>
    <mergeCell ref="E113:F113"/>
    <mergeCell ref="B109:D109"/>
    <mergeCell ref="B110:D110"/>
    <mergeCell ref="B113:D113"/>
    <mergeCell ref="B112:D112"/>
    <mergeCell ref="B100:D100"/>
    <mergeCell ref="C101:D101"/>
    <mergeCell ref="C102:D102"/>
    <mergeCell ref="B108:D108"/>
    <mergeCell ref="B107:D107"/>
    <mergeCell ref="B111:D111"/>
    <mergeCell ref="E108:F108"/>
    <mergeCell ref="B84:C95"/>
    <mergeCell ref="D84:D88"/>
    <mergeCell ref="D89:D93"/>
    <mergeCell ref="D94:F94"/>
    <mergeCell ref="D95:F95"/>
    <mergeCell ref="E92:F92"/>
    <mergeCell ref="E93:F93"/>
    <mergeCell ref="E87:F87"/>
    <mergeCell ref="E107:F107"/>
    <mergeCell ref="B96:F96"/>
    <mergeCell ref="E88:F88"/>
    <mergeCell ref="B69:C71"/>
    <mergeCell ref="G8:K8"/>
    <mergeCell ref="G9:K9"/>
    <mergeCell ref="G10:K10"/>
    <mergeCell ref="G16:K16"/>
    <mergeCell ref="F16:F18"/>
    <mergeCell ref="I64:L64"/>
    <mergeCell ref="B8:D8"/>
    <mergeCell ref="C9:D9"/>
    <mergeCell ref="C10:D10"/>
    <mergeCell ref="E84:F84"/>
    <mergeCell ref="E85:F85"/>
    <mergeCell ref="B19:C28"/>
    <mergeCell ref="B29:C38"/>
    <mergeCell ref="D50:D54"/>
    <mergeCell ref="B55:C64"/>
    <mergeCell ref="D55:D59"/>
    <mergeCell ref="D60:D64"/>
    <mergeCell ref="E62:F62"/>
    <mergeCell ref="E63:F63"/>
    <mergeCell ref="E50:F50"/>
    <mergeCell ref="E51:F51"/>
    <mergeCell ref="E57:F57"/>
    <mergeCell ref="E58:F58"/>
    <mergeCell ref="E59:F59"/>
    <mergeCell ref="E60:F60"/>
    <mergeCell ref="E61:F61"/>
    <mergeCell ref="E64:F64"/>
    <mergeCell ref="D72:D76"/>
    <mergeCell ref="E72:F72"/>
    <mergeCell ref="E73:F73"/>
    <mergeCell ref="E74:F74"/>
    <mergeCell ref="E75:F75"/>
    <mergeCell ref="E76:F76"/>
    <mergeCell ref="D69:F71"/>
    <mergeCell ref="B72:C83"/>
    <mergeCell ref="D82:F82"/>
    <mergeCell ref="D83:F83"/>
    <mergeCell ref="E77:F77"/>
    <mergeCell ref="E78:F78"/>
    <mergeCell ref="E79:F79"/>
    <mergeCell ref="E80:F80"/>
    <mergeCell ref="E81:F81"/>
    <mergeCell ref="D77:D81"/>
    <mergeCell ref="I47:L47"/>
    <mergeCell ref="I48:L48"/>
    <mergeCell ref="I70:I71"/>
    <mergeCell ref="I60:L60"/>
    <mergeCell ref="I61:L61"/>
    <mergeCell ref="I62:L62"/>
    <mergeCell ref="I59:L59"/>
    <mergeCell ref="I58:L58"/>
  </mergeCells>
  <conditionalFormatting sqref="G19:K38 G72:K95 G96">
    <cfRule type="expression" priority="1" dxfId="0" stopIfTrue="1">
      <formula>P$18=FALSE</formula>
    </cfRule>
  </conditionalFormatting>
  <conditionalFormatting sqref="H96:K96">
    <cfRule type="expression" priority="2" dxfId="1" stopIfTrue="1">
      <formula>Q$18=FALSE</formula>
    </cfRule>
  </conditionalFormatting>
  <dataValidations count="3">
    <dataValidation type="list" allowBlank="1" showInputMessage="1" showErrorMessage="1" sqref="B108:B112">
      <formula1>"2012,2013,2014,2015,2016,2017,2018,2019,2020,2021"</formula1>
    </dataValidation>
    <dataValidation allowBlank="1" showInputMessage="1" sqref="D82:D83 E72:E81 E84:E93 D94:D95 E50:E64"/>
    <dataValidation type="list" allowBlank="1" showInputMessage="1" sqref="E24:E28 E34:E38">
      <formula1>エネルギーの種類</formula1>
    </dataValidation>
  </dataValidations>
  <printOptions/>
  <pageMargins left="0.5905511811023623" right="0.5905511811023623" top="0.5905511811023623" bottom="0.5905511811023623" header="0.5118110236220472" footer="0.5118110236220472"/>
  <pageSetup fitToHeight="2" horizontalDpi="600" verticalDpi="600" orientation="portrait" paperSize="9" scale="61" r:id="rId1"/>
  <rowBreaks count="1" manualBreakCount="1">
    <brk id="65" max="13" man="1"/>
  </rowBreaks>
</worksheet>
</file>

<file path=xl/worksheets/sheet3.xml><?xml version="1.0" encoding="utf-8"?>
<worksheet xmlns="http://schemas.openxmlformats.org/spreadsheetml/2006/main" xmlns:r="http://schemas.openxmlformats.org/officeDocument/2006/relationships">
  <sheetPr>
    <pageSetUpPr fitToPage="1"/>
  </sheetPr>
  <dimension ref="A2:X62"/>
  <sheetViews>
    <sheetView showGridLines="0" tabSelected="1" view="pageBreakPreview" zoomScale="85" zoomScaleNormal="85" zoomScaleSheetLayoutView="85" zoomScalePageLayoutView="0" workbookViewId="0" topLeftCell="A1">
      <selection activeCell="F7" sqref="F7"/>
    </sheetView>
  </sheetViews>
  <sheetFormatPr defaultColWidth="9.00390625" defaultRowHeight="13.5"/>
  <cols>
    <col min="1" max="1" width="1.75390625" style="138" customWidth="1"/>
    <col min="2" max="2" width="3.75390625" style="139" customWidth="1"/>
    <col min="3" max="3" width="8.875" style="139" bestFit="1" customWidth="1"/>
    <col min="4" max="4" width="17.25390625" style="139" customWidth="1"/>
    <col min="5" max="5" width="9.875" style="139" customWidth="1"/>
    <col min="6" max="6" width="10.625" style="139" customWidth="1"/>
    <col min="7" max="7" width="25.50390625" style="139" customWidth="1"/>
    <col min="8" max="8" width="1.4921875" style="139" customWidth="1"/>
    <col min="9" max="10" width="10.625" style="139" customWidth="1"/>
    <col min="11" max="11" width="32.50390625" style="139" customWidth="1"/>
    <col min="12" max="12" width="2.875" style="139" customWidth="1"/>
    <col min="13" max="13" width="9.00390625" style="139" customWidth="1"/>
    <col min="14" max="14" width="28.75390625" style="139" hidden="1" customWidth="1"/>
    <col min="15" max="15" width="6.875" style="139" hidden="1" customWidth="1"/>
    <col min="16" max="16" width="8.50390625" style="138" hidden="1" customWidth="1"/>
    <col min="17" max="18" width="9.00390625" style="138" hidden="1" customWidth="1"/>
    <col min="19" max="21" width="10.375" style="138" hidden="1" customWidth="1"/>
    <col min="22" max="22" width="12.375" style="138" hidden="1" customWidth="1"/>
    <col min="23" max="23" width="12.125" style="138" hidden="1" customWidth="1"/>
    <col min="24" max="24" width="22.00390625" style="138" hidden="1" customWidth="1"/>
    <col min="25" max="16384" width="9.00390625" style="138" customWidth="1"/>
  </cols>
  <sheetData>
    <row r="2" spans="2:15" s="141" customFormat="1" ht="13.5">
      <c r="B2" s="138"/>
      <c r="C2" s="139"/>
      <c r="D2" s="139"/>
      <c r="E2" s="140"/>
      <c r="F2" s="140"/>
      <c r="G2" s="140"/>
      <c r="H2" s="140"/>
      <c r="I2" s="140"/>
      <c r="J2" s="140"/>
      <c r="K2" s="140"/>
      <c r="L2" s="140"/>
      <c r="M2" s="140"/>
      <c r="N2" s="140"/>
      <c r="O2" s="140"/>
    </row>
    <row r="3" spans="2:15" s="141" customFormat="1" ht="6.75" customHeight="1">
      <c r="B3" s="139"/>
      <c r="C3" s="139"/>
      <c r="D3" s="139"/>
      <c r="E3" s="140"/>
      <c r="F3" s="140"/>
      <c r="G3" s="140"/>
      <c r="H3" s="140"/>
      <c r="I3" s="140"/>
      <c r="J3" s="140"/>
      <c r="K3" s="140"/>
      <c r="L3" s="140"/>
      <c r="M3" s="140"/>
      <c r="N3" s="140"/>
      <c r="O3" s="140"/>
    </row>
    <row r="4" spans="2:15" s="141" customFormat="1" ht="13.5">
      <c r="B4" s="139"/>
      <c r="C4" s="139"/>
      <c r="D4" s="139"/>
      <c r="E4" s="140"/>
      <c r="F4" s="140"/>
      <c r="G4" s="140"/>
      <c r="H4" s="140"/>
      <c r="I4" s="140"/>
      <c r="J4" s="140"/>
      <c r="K4" s="140"/>
      <c r="L4" s="140"/>
      <c r="M4" s="140"/>
      <c r="N4" s="140"/>
      <c r="O4" s="140"/>
    </row>
    <row r="5" spans="2:15" s="141" customFormat="1" ht="21.75" customHeight="1">
      <c r="B5" s="139"/>
      <c r="C5" s="139"/>
      <c r="D5" s="139"/>
      <c r="E5" s="140"/>
      <c r="F5" s="140"/>
      <c r="G5" s="140"/>
      <c r="H5" s="140"/>
      <c r="I5" s="140"/>
      <c r="J5" s="140"/>
      <c r="K5" s="140"/>
      <c r="L5" s="140"/>
      <c r="M5" s="140"/>
      <c r="N5" s="140"/>
      <c r="O5" s="140"/>
    </row>
    <row r="6" spans="2:15" s="141" customFormat="1" ht="21.75" customHeight="1">
      <c r="B6" s="139"/>
      <c r="C6" s="139"/>
      <c r="D6" s="139"/>
      <c r="E6" s="140"/>
      <c r="F6" s="140"/>
      <c r="G6" s="140"/>
      <c r="H6" s="140"/>
      <c r="I6" s="140"/>
      <c r="J6" s="140"/>
      <c r="K6" s="140"/>
      <c r="L6" s="140"/>
      <c r="M6" s="140"/>
      <c r="N6" s="140"/>
      <c r="O6" s="140"/>
    </row>
    <row r="8" ht="14.25" thickBot="1">
      <c r="B8" s="251" t="s">
        <v>254</v>
      </c>
    </row>
    <row r="9" spans="2:11" ht="30" customHeight="1">
      <c r="B9" s="486" t="s">
        <v>133</v>
      </c>
      <c r="C9" s="487"/>
      <c r="D9" s="488"/>
      <c r="E9" s="495" t="s">
        <v>134</v>
      </c>
      <c r="F9" s="496"/>
      <c r="G9" s="497"/>
      <c r="I9" s="469" t="s">
        <v>135</v>
      </c>
      <c r="J9" s="470"/>
      <c r="K9" s="471"/>
    </row>
    <row r="10" spans="2:14" ht="18.75" customHeight="1">
      <c r="B10" s="489"/>
      <c r="C10" s="490"/>
      <c r="D10" s="491"/>
      <c r="E10" s="478" t="s">
        <v>84</v>
      </c>
      <c r="F10" s="484" t="s">
        <v>136</v>
      </c>
      <c r="G10" s="467" t="s">
        <v>137</v>
      </c>
      <c r="I10" s="476" t="s">
        <v>84</v>
      </c>
      <c r="J10" s="484" t="s">
        <v>136</v>
      </c>
      <c r="K10" s="467" t="s">
        <v>137</v>
      </c>
      <c r="N10" s="142" t="s">
        <v>138</v>
      </c>
    </row>
    <row r="11" spans="2:24" ht="14.25" thickBot="1">
      <c r="B11" s="492"/>
      <c r="C11" s="493"/>
      <c r="D11" s="494"/>
      <c r="E11" s="479"/>
      <c r="F11" s="485"/>
      <c r="G11" s="468"/>
      <c r="I11" s="477"/>
      <c r="J11" s="485"/>
      <c r="K11" s="468"/>
      <c r="N11" s="143"/>
      <c r="O11" s="144" t="s">
        <v>85</v>
      </c>
      <c r="P11" s="145" t="s">
        <v>134</v>
      </c>
      <c r="Q11" s="146"/>
      <c r="R11" s="145" t="s">
        <v>139</v>
      </c>
      <c r="S11" s="147"/>
      <c r="T11" s="145" t="s">
        <v>140</v>
      </c>
      <c r="U11" s="147"/>
      <c r="V11" s="145" t="s">
        <v>141</v>
      </c>
      <c r="W11" s="147"/>
      <c r="X11" s="148" t="s">
        <v>97</v>
      </c>
    </row>
    <row r="12" spans="2:24" ht="18" customHeight="1" thickTop="1">
      <c r="B12" s="508" t="s">
        <v>142</v>
      </c>
      <c r="C12" s="474" t="s">
        <v>143</v>
      </c>
      <c r="D12" s="475"/>
      <c r="E12" s="149">
        <v>38.2</v>
      </c>
      <c r="F12" s="150" t="s">
        <v>144</v>
      </c>
      <c r="G12" s="151" t="s">
        <v>240</v>
      </c>
      <c r="I12" s="234">
        <v>0.0187</v>
      </c>
      <c r="J12" s="152" t="s">
        <v>145</v>
      </c>
      <c r="K12" s="243" t="s">
        <v>240</v>
      </c>
      <c r="N12" s="153" t="str">
        <f aca="true" t="shared" si="0" ref="N12:N21">C12</f>
        <v>原油（コンデンセートを除く。）</v>
      </c>
      <c r="O12" s="153" t="s">
        <v>146</v>
      </c>
      <c r="P12" s="154">
        <f aca="true" t="shared" si="1" ref="P12:P34">E12</f>
        <v>38.2</v>
      </c>
      <c r="Q12" s="155" t="str">
        <f aca="true" t="shared" si="2" ref="Q12:Q34">F12</f>
        <v>GJ/kl</v>
      </c>
      <c r="R12" s="156">
        <f aca="true" t="shared" si="3" ref="R12:R34">I12</f>
        <v>0.0187</v>
      </c>
      <c r="S12" s="155" t="str">
        <f aca="true" t="shared" si="4" ref="S12:S34">J12</f>
        <v>tC/GJ</v>
      </c>
      <c r="T12" s="157">
        <f aca="true" t="shared" si="5" ref="T12:T34">R12*44/12</f>
        <v>0.06856666666666668</v>
      </c>
      <c r="U12" s="158" t="s">
        <v>147</v>
      </c>
      <c r="V12" s="159">
        <f aca="true" t="shared" si="6" ref="V12:V34">E12*I12*44/12</f>
        <v>2.6192466666666667</v>
      </c>
      <c r="W12" s="158" t="s">
        <v>148</v>
      </c>
      <c r="X12" s="153" t="str">
        <f aca="true" t="shared" si="7" ref="X12:X34">K12</f>
        <v>算定省令別表第1</v>
      </c>
    </row>
    <row r="13" spans="2:24" ht="18" customHeight="1">
      <c r="B13" s="509"/>
      <c r="C13" s="472" t="s">
        <v>149</v>
      </c>
      <c r="D13" s="473"/>
      <c r="E13" s="160">
        <v>35.3</v>
      </c>
      <c r="F13" s="161" t="s">
        <v>144</v>
      </c>
      <c r="G13" s="162" t="s">
        <v>240</v>
      </c>
      <c r="I13" s="235">
        <v>0.0184</v>
      </c>
      <c r="J13" s="161" t="s">
        <v>145</v>
      </c>
      <c r="K13" s="244" t="s">
        <v>240</v>
      </c>
      <c r="N13" s="153" t="str">
        <f t="shared" si="0"/>
        <v>原油のうちコンデンセート（NGL）</v>
      </c>
      <c r="O13" s="153" t="s">
        <v>146</v>
      </c>
      <c r="P13" s="154">
        <f t="shared" si="1"/>
        <v>35.3</v>
      </c>
      <c r="Q13" s="155" t="str">
        <f t="shared" si="2"/>
        <v>GJ/kl</v>
      </c>
      <c r="R13" s="156">
        <f t="shared" si="3"/>
        <v>0.0184</v>
      </c>
      <c r="S13" s="155" t="str">
        <f t="shared" si="4"/>
        <v>tC/GJ</v>
      </c>
      <c r="T13" s="157">
        <f t="shared" si="5"/>
        <v>0.06746666666666666</v>
      </c>
      <c r="U13" s="158" t="s">
        <v>150</v>
      </c>
      <c r="V13" s="159">
        <f t="shared" si="6"/>
        <v>2.3815733333333333</v>
      </c>
      <c r="W13" s="158" t="s">
        <v>148</v>
      </c>
      <c r="X13" s="153" t="str">
        <f t="shared" si="7"/>
        <v>算定省令別表第1</v>
      </c>
    </row>
    <row r="14" spans="2:24" ht="18" customHeight="1">
      <c r="B14" s="509"/>
      <c r="C14" s="472" t="s">
        <v>151</v>
      </c>
      <c r="D14" s="473"/>
      <c r="E14" s="160">
        <v>34.6</v>
      </c>
      <c r="F14" s="161" t="s">
        <v>152</v>
      </c>
      <c r="G14" s="162" t="s">
        <v>240</v>
      </c>
      <c r="I14" s="235">
        <v>0.0183</v>
      </c>
      <c r="J14" s="161" t="s">
        <v>153</v>
      </c>
      <c r="K14" s="244" t="s">
        <v>240</v>
      </c>
      <c r="N14" s="153" t="str">
        <f t="shared" si="0"/>
        <v>揮発油</v>
      </c>
      <c r="O14" s="153" t="s">
        <v>154</v>
      </c>
      <c r="P14" s="154">
        <f t="shared" si="1"/>
        <v>34.6</v>
      </c>
      <c r="Q14" s="155" t="str">
        <f t="shared" si="2"/>
        <v>GJ/kl</v>
      </c>
      <c r="R14" s="156">
        <f t="shared" si="3"/>
        <v>0.0183</v>
      </c>
      <c r="S14" s="155" t="str">
        <f t="shared" si="4"/>
        <v>tC/GJ</v>
      </c>
      <c r="T14" s="157">
        <f t="shared" si="5"/>
        <v>0.0671</v>
      </c>
      <c r="U14" s="158" t="s">
        <v>155</v>
      </c>
      <c r="V14" s="159">
        <f t="shared" si="6"/>
        <v>2.32166</v>
      </c>
      <c r="W14" s="158" t="s">
        <v>156</v>
      </c>
      <c r="X14" s="153" t="str">
        <f t="shared" si="7"/>
        <v>算定省令別表第1</v>
      </c>
    </row>
    <row r="15" spans="2:24" ht="18" customHeight="1">
      <c r="B15" s="509"/>
      <c r="C15" s="472" t="s">
        <v>157</v>
      </c>
      <c r="D15" s="473"/>
      <c r="E15" s="160">
        <v>33.6</v>
      </c>
      <c r="F15" s="161" t="s">
        <v>152</v>
      </c>
      <c r="G15" s="162" t="s">
        <v>240</v>
      </c>
      <c r="I15" s="235">
        <v>0.0182</v>
      </c>
      <c r="J15" s="161" t="s">
        <v>153</v>
      </c>
      <c r="K15" s="244" t="s">
        <v>240</v>
      </c>
      <c r="N15" s="153" t="str">
        <f t="shared" si="0"/>
        <v>ナフサ</v>
      </c>
      <c r="O15" s="153" t="s">
        <v>154</v>
      </c>
      <c r="P15" s="154">
        <f t="shared" si="1"/>
        <v>33.6</v>
      </c>
      <c r="Q15" s="155" t="str">
        <f t="shared" si="2"/>
        <v>GJ/kl</v>
      </c>
      <c r="R15" s="156">
        <f t="shared" si="3"/>
        <v>0.0182</v>
      </c>
      <c r="S15" s="155" t="str">
        <f t="shared" si="4"/>
        <v>tC/GJ</v>
      </c>
      <c r="T15" s="157">
        <f t="shared" si="5"/>
        <v>0.06673333333333334</v>
      </c>
      <c r="U15" s="158" t="s">
        <v>155</v>
      </c>
      <c r="V15" s="159">
        <f t="shared" si="6"/>
        <v>2.2422400000000002</v>
      </c>
      <c r="W15" s="158" t="s">
        <v>156</v>
      </c>
      <c r="X15" s="153" t="str">
        <f t="shared" si="7"/>
        <v>算定省令別表第1</v>
      </c>
    </row>
    <row r="16" spans="2:24" ht="18" customHeight="1">
      <c r="B16" s="509"/>
      <c r="C16" s="465" t="s">
        <v>158</v>
      </c>
      <c r="D16" s="466"/>
      <c r="E16" s="160">
        <v>36.7</v>
      </c>
      <c r="F16" s="161" t="s">
        <v>159</v>
      </c>
      <c r="G16" s="162" t="s">
        <v>240</v>
      </c>
      <c r="I16" s="235">
        <v>0.0185</v>
      </c>
      <c r="J16" s="161" t="s">
        <v>160</v>
      </c>
      <c r="K16" s="244" t="s">
        <v>240</v>
      </c>
      <c r="N16" s="153" t="str">
        <f t="shared" si="0"/>
        <v>灯油</v>
      </c>
      <c r="O16" s="153" t="s">
        <v>161</v>
      </c>
      <c r="P16" s="154">
        <f t="shared" si="1"/>
        <v>36.7</v>
      </c>
      <c r="Q16" s="155" t="str">
        <f t="shared" si="2"/>
        <v>GJ/kl</v>
      </c>
      <c r="R16" s="156">
        <f t="shared" si="3"/>
        <v>0.0185</v>
      </c>
      <c r="S16" s="155" t="str">
        <f t="shared" si="4"/>
        <v>tC/GJ</v>
      </c>
      <c r="T16" s="157">
        <f t="shared" si="5"/>
        <v>0.06783333333333333</v>
      </c>
      <c r="U16" s="158" t="s">
        <v>162</v>
      </c>
      <c r="V16" s="159">
        <f t="shared" si="6"/>
        <v>2.4894833333333337</v>
      </c>
      <c r="W16" s="158" t="s">
        <v>163</v>
      </c>
      <c r="X16" s="153" t="str">
        <f t="shared" si="7"/>
        <v>算定省令別表第1</v>
      </c>
    </row>
    <row r="17" spans="2:24" ht="18" customHeight="1">
      <c r="B17" s="509"/>
      <c r="C17" s="465" t="s">
        <v>107</v>
      </c>
      <c r="D17" s="466"/>
      <c r="E17" s="160">
        <v>37.7</v>
      </c>
      <c r="F17" s="161" t="s">
        <v>159</v>
      </c>
      <c r="G17" s="162" t="s">
        <v>240</v>
      </c>
      <c r="I17" s="235">
        <v>0.0187</v>
      </c>
      <c r="J17" s="161" t="s">
        <v>160</v>
      </c>
      <c r="K17" s="244" t="s">
        <v>240</v>
      </c>
      <c r="N17" s="153" t="str">
        <f t="shared" si="0"/>
        <v>軽油</v>
      </c>
      <c r="O17" s="153" t="s">
        <v>161</v>
      </c>
      <c r="P17" s="154">
        <f t="shared" si="1"/>
        <v>37.7</v>
      </c>
      <c r="Q17" s="155" t="str">
        <f t="shared" si="2"/>
        <v>GJ/kl</v>
      </c>
      <c r="R17" s="156">
        <f t="shared" si="3"/>
        <v>0.0187</v>
      </c>
      <c r="S17" s="155" t="str">
        <f t="shared" si="4"/>
        <v>tC/GJ</v>
      </c>
      <c r="T17" s="157">
        <f t="shared" si="5"/>
        <v>0.06856666666666668</v>
      </c>
      <c r="U17" s="158" t="s">
        <v>162</v>
      </c>
      <c r="V17" s="159">
        <f t="shared" si="6"/>
        <v>2.584963333333334</v>
      </c>
      <c r="W17" s="158" t="s">
        <v>163</v>
      </c>
      <c r="X17" s="153" t="str">
        <f t="shared" si="7"/>
        <v>算定省令別表第1</v>
      </c>
    </row>
    <row r="18" spans="2:24" ht="18" customHeight="1">
      <c r="B18" s="509"/>
      <c r="C18" s="465" t="s">
        <v>164</v>
      </c>
      <c r="D18" s="466"/>
      <c r="E18" s="160">
        <v>39.1</v>
      </c>
      <c r="F18" s="161" t="s">
        <v>165</v>
      </c>
      <c r="G18" s="162" t="s">
        <v>240</v>
      </c>
      <c r="I18" s="235">
        <v>0.0189</v>
      </c>
      <c r="J18" s="161" t="s">
        <v>166</v>
      </c>
      <c r="K18" s="244" t="s">
        <v>240</v>
      </c>
      <c r="N18" s="153" t="str">
        <f t="shared" si="0"/>
        <v>A重油</v>
      </c>
      <c r="O18" s="153" t="s">
        <v>167</v>
      </c>
      <c r="P18" s="154">
        <f t="shared" si="1"/>
        <v>39.1</v>
      </c>
      <c r="Q18" s="155" t="str">
        <f t="shared" si="2"/>
        <v>GJ/kl</v>
      </c>
      <c r="R18" s="156">
        <f t="shared" si="3"/>
        <v>0.0189</v>
      </c>
      <c r="S18" s="155" t="str">
        <f t="shared" si="4"/>
        <v>tC/GJ</v>
      </c>
      <c r="T18" s="157">
        <f t="shared" si="5"/>
        <v>0.0693</v>
      </c>
      <c r="U18" s="158" t="s">
        <v>168</v>
      </c>
      <c r="V18" s="159">
        <f t="shared" si="6"/>
        <v>2.70963</v>
      </c>
      <c r="W18" s="158" t="s">
        <v>169</v>
      </c>
      <c r="X18" s="153" t="str">
        <f t="shared" si="7"/>
        <v>算定省令別表第1</v>
      </c>
    </row>
    <row r="19" spans="2:24" ht="18" customHeight="1">
      <c r="B19" s="509"/>
      <c r="C19" s="465" t="s">
        <v>170</v>
      </c>
      <c r="D19" s="466"/>
      <c r="E19" s="160">
        <v>41.9</v>
      </c>
      <c r="F19" s="161" t="s">
        <v>165</v>
      </c>
      <c r="G19" s="162" t="s">
        <v>240</v>
      </c>
      <c r="I19" s="235">
        <v>0.0195</v>
      </c>
      <c r="J19" s="161" t="s">
        <v>166</v>
      </c>
      <c r="K19" s="244" t="s">
        <v>240</v>
      </c>
      <c r="N19" s="153" t="str">
        <f t="shared" si="0"/>
        <v>B・C重油</v>
      </c>
      <c r="O19" s="153" t="s">
        <v>167</v>
      </c>
      <c r="P19" s="154">
        <f t="shared" si="1"/>
        <v>41.9</v>
      </c>
      <c r="Q19" s="155" t="str">
        <f t="shared" si="2"/>
        <v>GJ/kl</v>
      </c>
      <c r="R19" s="156">
        <f t="shared" si="3"/>
        <v>0.0195</v>
      </c>
      <c r="S19" s="155" t="str">
        <f t="shared" si="4"/>
        <v>tC/GJ</v>
      </c>
      <c r="T19" s="157">
        <f t="shared" si="5"/>
        <v>0.0715</v>
      </c>
      <c r="U19" s="158" t="s">
        <v>168</v>
      </c>
      <c r="V19" s="159">
        <f t="shared" si="6"/>
        <v>2.9958499999999995</v>
      </c>
      <c r="W19" s="158" t="s">
        <v>169</v>
      </c>
      <c r="X19" s="153" t="str">
        <f t="shared" si="7"/>
        <v>算定省令別表第1</v>
      </c>
    </row>
    <row r="20" spans="2:24" ht="18" customHeight="1">
      <c r="B20" s="509"/>
      <c r="C20" s="465" t="s">
        <v>171</v>
      </c>
      <c r="D20" s="466"/>
      <c r="E20" s="160">
        <v>40.9</v>
      </c>
      <c r="F20" s="161" t="s">
        <v>172</v>
      </c>
      <c r="G20" s="162" t="s">
        <v>240</v>
      </c>
      <c r="I20" s="235">
        <v>0.0208</v>
      </c>
      <c r="J20" s="161" t="s">
        <v>166</v>
      </c>
      <c r="K20" s="244" t="s">
        <v>240</v>
      </c>
      <c r="N20" s="153" t="str">
        <f t="shared" si="0"/>
        <v>石油アスファルト</v>
      </c>
      <c r="O20" s="153" t="s">
        <v>173</v>
      </c>
      <c r="P20" s="154">
        <f t="shared" si="1"/>
        <v>40.9</v>
      </c>
      <c r="Q20" s="155" t="str">
        <f t="shared" si="2"/>
        <v>GJ/t</v>
      </c>
      <c r="R20" s="156">
        <f t="shared" si="3"/>
        <v>0.0208</v>
      </c>
      <c r="S20" s="155" t="str">
        <f t="shared" si="4"/>
        <v>tC/GJ</v>
      </c>
      <c r="T20" s="157">
        <f t="shared" si="5"/>
        <v>0.07626666666666666</v>
      </c>
      <c r="U20" s="158" t="s">
        <v>168</v>
      </c>
      <c r="V20" s="159">
        <f t="shared" si="6"/>
        <v>3.1193066666666667</v>
      </c>
      <c r="W20" s="158" t="s">
        <v>169</v>
      </c>
      <c r="X20" s="153" t="str">
        <f t="shared" si="7"/>
        <v>算定省令別表第1</v>
      </c>
    </row>
    <row r="21" spans="2:24" ht="18" customHeight="1">
      <c r="B21" s="509"/>
      <c r="C21" s="465" t="s">
        <v>174</v>
      </c>
      <c r="D21" s="466"/>
      <c r="E21" s="160">
        <v>29.9</v>
      </c>
      <c r="F21" s="161" t="s">
        <v>172</v>
      </c>
      <c r="G21" s="162" t="s">
        <v>240</v>
      </c>
      <c r="I21" s="235">
        <v>0.0254</v>
      </c>
      <c r="J21" s="161" t="s">
        <v>166</v>
      </c>
      <c r="K21" s="244" t="s">
        <v>240</v>
      </c>
      <c r="N21" s="153" t="str">
        <f t="shared" si="0"/>
        <v>石油コークス</v>
      </c>
      <c r="O21" s="153" t="s">
        <v>173</v>
      </c>
      <c r="P21" s="154">
        <f t="shared" si="1"/>
        <v>29.9</v>
      </c>
      <c r="Q21" s="155" t="str">
        <f t="shared" si="2"/>
        <v>GJ/t</v>
      </c>
      <c r="R21" s="156">
        <f t="shared" si="3"/>
        <v>0.0254</v>
      </c>
      <c r="S21" s="155" t="str">
        <f t="shared" si="4"/>
        <v>tC/GJ</v>
      </c>
      <c r="T21" s="157">
        <f t="shared" si="5"/>
        <v>0.09313333333333333</v>
      </c>
      <c r="U21" s="158" t="s">
        <v>168</v>
      </c>
      <c r="V21" s="159">
        <f t="shared" si="6"/>
        <v>2.784686666666666</v>
      </c>
      <c r="W21" s="158" t="s">
        <v>169</v>
      </c>
      <c r="X21" s="153" t="str">
        <f t="shared" si="7"/>
        <v>算定省令別表第1</v>
      </c>
    </row>
    <row r="22" spans="1:24" ht="18" customHeight="1">
      <c r="A22" s="138" t="s">
        <v>175</v>
      </c>
      <c r="B22" s="509"/>
      <c r="C22" s="511" t="s">
        <v>176</v>
      </c>
      <c r="D22" s="163" t="s">
        <v>177</v>
      </c>
      <c r="E22" s="164">
        <v>50.8</v>
      </c>
      <c r="F22" s="165" t="s">
        <v>178</v>
      </c>
      <c r="G22" s="166" t="s">
        <v>240</v>
      </c>
      <c r="I22" s="236">
        <v>0.0161</v>
      </c>
      <c r="J22" s="165" t="s">
        <v>145</v>
      </c>
      <c r="K22" s="245" t="s">
        <v>240</v>
      </c>
      <c r="N22" s="153" t="str">
        <f aca="true" t="shared" si="8" ref="N22:N28">D22</f>
        <v>液化石油ガス（LPG）</v>
      </c>
      <c r="O22" s="153" t="s">
        <v>179</v>
      </c>
      <c r="P22" s="154">
        <f t="shared" si="1"/>
        <v>50.8</v>
      </c>
      <c r="Q22" s="155" t="str">
        <f t="shared" si="2"/>
        <v>GJ/t</v>
      </c>
      <c r="R22" s="156">
        <f t="shared" si="3"/>
        <v>0.0161</v>
      </c>
      <c r="S22" s="155" t="str">
        <f t="shared" si="4"/>
        <v>tC/GJ</v>
      </c>
      <c r="T22" s="157">
        <f t="shared" si="5"/>
        <v>0.059033333333333333</v>
      </c>
      <c r="U22" s="158" t="s">
        <v>150</v>
      </c>
      <c r="V22" s="159">
        <f t="shared" si="6"/>
        <v>2.998893333333333</v>
      </c>
      <c r="W22" s="158" t="s">
        <v>148</v>
      </c>
      <c r="X22" s="153" t="str">
        <f t="shared" si="7"/>
        <v>算定省令別表第1</v>
      </c>
    </row>
    <row r="23" spans="2:24" ht="18" customHeight="1">
      <c r="B23" s="509"/>
      <c r="C23" s="499"/>
      <c r="D23" s="167" t="s">
        <v>180</v>
      </c>
      <c r="E23" s="168">
        <v>44.9</v>
      </c>
      <c r="F23" s="169" t="s">
        <v>181</v>
      </c>
      <c r="G23" s="170" t="s">
        <v>240</v>
      </c>
      <c r="I23" s="237">
        <v>0.0142</v>
      </c>
      <c r="J23" s="169" t="s">
        <v>153</v>
      </c>
      <c r="K23" s="246" t="s">
        <v>240</v>
      </c>
      <c r="N23" s="153" t="str">
        <f t="shared" si="8"/>
        <v>石油系炭化水素ガス</v>
      </c>
      <c r="O23" s="153" t="s">
        <v>182</v>
      </c>
      <c r="P23" s="154">
        <f t="shared" si="1"/>
        <v>44.9</v>
      </c>
      <c r="Q23" s="155" t="str">
        <f t="shared" si="2"/>
        <v>GJ/千m3</v>
      </c>
      <c r="R23" s="156">
        <f t="shared" si="3"/>
        <v>0.0142</v>
      </c>
      <c r="S23" s="155" t="str">
        <f t="shared" si="4"/>
        <v>tC/GJ</v>
      </c>
      <c r="T23" s="157">
        <f t="shared" si="5"/>
        <v>0.05206666666666667</v>
      </c>
      <c r="U23" s="158" t="s">
        <v>155</v>
      </c>
      <c r="V23" s="159">
        <f t="shared" si="6"/>
        <v>2.3377933333333334</v>
      </c>
      <c r="W23" s="158" t="s">
        <v>183</v>
      </c>
      <c r="X23" s="153" t="str">
        <f t="shared" si="7"/>
        <v>算定省令別表第1</v>
      </c>
    </row>
    <row r="24" spans="2:24" ht="18" customHeight="1">
      <c r="B24" s="509"/>
      <c r="C24" s="512" t="s">
        <v>184</v>
      </c>
      <c r="D24" s="163" t="s">
        <v>185</v>
      </c>
      <c r="E24" s="164">
        <v>54.6</v>
      </c>
      <c r="F24" s="165" t="s">
        <v>186</v>
      </c>
      <c r="G24" s="166" t="s">
        <v>240</v>
      </c>
      <c r="I24" s="236">
        <v>0.0135</v>
      </c>
      <c r="J24" s="165" t="s">
        <v>187</v>
      </c>
      <c r="K24" s="245" t="s">
        <v>240</v>
      </c>
      <c r="N24" s="153" t="str">
        <f t="shared" si="8"/>
        <v>液化天然ガス（LＮG）</v>
      </c>
      <c r="O24" s="153" t="s">
        <v>188</v>
      </c>
      <c r="P24" s="154">
        <f t="shared" si="1"/>
        <v>54.6</v>
      </c>
      <c r="Q24" s="155" t="str">
        <f t="shared" si="2"/>
        <v>GJ/t</v>
      </c>
      <c r="R24" s="156">
        <f t="shared" si="3"/>
        <v>0.0135</v>
      </c>
      <c r="S24" s="155" t="str">
        <f t="shared" si="4"/>
        <v>tC/GJ</v>
      </c>
      <c r="T24" s="157">
        <f t="shared" si="5"/>
        <v>0.049499999999999995</v>
      </c>
      <c r="U24" s="158" t="s">
        <v>189</v>
      </c>
      <c r="V24" s="159">
        <f t="shared" si="6"/>
        <v>2.7027</v>
      </c>
      <c r="W24" s="158" t="s">
        <v>190</v>
      </c>
      <c r="X24" s="153" t="str">
        <f t="shared" si="7"/>
        <v>算定省令別表第1</v>
      </c>
    </row>
    <row r="25" spans="2:24" ht="18" customHeight="1">
      <c r="B25" s="509"/>
      <c r="C25" s="499"/>
      <c r="D25" s="167" t="s">
        <v>191</v>
      </c>
      <c r="E25" s="168">
        <v>43.5</v>
      </c>
      <c r="F25" s="169" t="s">
        <v>181</v>
      </c>
      <c r="G25" s="170" t="s">
        <v>240</v>
      </c>
      <c r="I25" s="237">
        <v>0.0139</v>
      </c>
      <c r="J25" s="169" t="s">
        <v>153</v>
      </c>
      <c r="K25" s="246" t="s">
        <v>240</v>
      </c>
      <c r="N25" s="153" t="str">
        <f t="shared" si="8"/>
        <v>その他可燃性天然ガス</v>
      </c>
      <c r="O25" s="153" t="s">
        <v>182</v>
      </c>
      <c r="P25" s="154">
        <f t="shared" si="1"/>
        <v>43.5</v>
      </c>
      <c r="Q25" s="155" t="str">
        <f t="shared" si="2"/>
        <v>GJ/千m3</v>
      </c>
      <c r="R25" s="156">
        <f t="shared" si="3"/>
        <v>0.0139</v>
      </c>
      <c r="S25" s="155" t="str">
        <f t="shared" si="4"/>
        <v>tC/GJ</v>
      </c>
      <c r="T25" s="157">
        <f t="shared" si="5"/>
        <v>0.05096666666666666</v>
      </c>
      <c r="U25" s="158" t="s">
        <v>155</v>
      </c>
      <c r="V25" s="159">
        <f t="shared" si="6"/>
        <v>2.21705</v>
      </c>
      <c r="W25" s="158" t="s">
        <v>183</v>
      </c>
      <c r="X25" s="153" t="str">
        <f t="shared" si="7"/>
        <v>算定省令別表第1</v>
      </c>
    </row>
    <row r="26" spans="2:24" ht="18" customHeight="1">
      <c r="B26" s="509"/>
      <c r="C26" s="513" t="s">
        <v>192</v>
      </c>
      <c r="D26" s="163" t="s">
        <v>193</v>
      </c>
      <c r="E26" s="164">
        <v>29</v>
      </c>
      <c r="F26" s="165" t="s">
        <v>186</v>
      </c>
      <c r="G26" s="166" t="s">
        <v>240</v>
      </c>
      <c r="I26" s="236">
        <v>0.0245</v>
      </c>
      <c r="J26" s="165" t="s">
        <v>187</v>
      </c>
      <c r="K26" s="245" t="s">
        <v>240</v>
      </c>
      <c r="N26" s="153" t="str">
        <f t="shared" si="8"/>
        <v>原料炭</v>
      </c>
      <c r="O26" s="153" t="s">
        <v>188</v>
      </c>
      <c r="P26" s="154">
        <f t="shared" si="1"/>
        <v>29</v>
      </c>
      <c r="Q26" s="155" t="str">
        <f t="shared" si="2"/>
        <v>GJ/t</v>
      </c>
      <c r="R26" s="156">
        <f t="shared" si="3"/>
        <v>0.0245</v>
      </c>
      <c r="S26" s="155" t="str">
        <f t="shared" si="4"/>
        <v>tC/GJ</v>
      </c>
      <c r="T26" s="157">
        <f t="shared" si="5"/>
        <v>0.08983333333333333</v>
      </c>
      <c r="U26" s="158" t="s">
        <v>189</v>
      </c>
      <c r="V26" s="159">
        <f t="shared" si="6"/>
        <v>2.605166666666667</v>
      </c>
      <c r="W26" s="158" t="s">
        <v>190</v>
      </c>
      <c r="X26" s="153" t="str">
        <f t="shared" si="7"/>
        <v>算定省令別表第1</v>
      </c>
    </row>
    <row r="27" spans="2:24" ht="18" customHeight="1">
      <c r="B27" s="509"/>
      <c r="C27" s="514"/>
      <c r="D27" s="171" t="s">
        <v>194</v>
      </c>
      <c r="E27" s="172">
        <v>25.7</v>
      </c>
      <c r="F27" s="173" t="s">
        <v>178</v>
      </c>
      <c r="G27" s="174" t="s">
        <v>240</v>
      </c>
      <c r="I27" s="238">
        <v>0.0247</v>
      </c>
      <c r="J27" s="173" t="s">
        <v>145</v>
      </c>
      <c r="K27" s="247" t="s">
        <v>240</v>
      </c>
      <c r="N27" s="153" t="str">
        <f t="shared" si="8"/>
        <v>一般炭</v>
      </c>
      <c r="O27" s="153" t="s">
        <v>179</v>
      </c>
      <c r="P27" s="154">
        <f t="shared" si="1"/>
        <v>25.7</v>
      </c>
      <c r="Q27" s="155" t="str">
        <f t="shared" si="2"/>
        <v>GJ/t</v>
      </c>
      <c r="R27" s="156">
        <f t="shared" si="3"/>
        <v>0.0247</v>
      </c>
      <c r="S27" s="155" t="str">
        <f t="shared" si="4"/>
        <v>tC/GJ</v>
      </c>
      <c r="T27" s="157">
        <f t="shared" si="5"/>
        <v>0.09056666666666667</v>
      </c>
      <c r="U27" s="158" t="s">
        <v>150</v>
      </c>
      <c r="V27" s="159">
        <f t="shared" si="6"/>
        <v>2.3275633333333334</v>
      </c>
      <c r="W27" s="158" t="s">
        <v>195</v>
      </c>
      <c r="X27" s="153" t="str">
        <f t="shared" si="7"/>
        <v>算定省令別表第1</v>
      </c>
    </row>
    <row r="28" spans="2:24" ht="18" customHeight="1">
      <c r="B28" s="509"/>
      <c r="C28" s="515"/>
      <c r="D28" s="167" t="s">
        <v>196</v>
      </c>
      <c r="E28" s="168">
        <v>26.9</v>
      </c>
      <c r="F28" s="169" t="s">
        <v>178</v>
      </c>
      <c r="G28" s="170" t="s">
        <v>240</v>
      </c>
      <c r="I28" s="237">
        <v>0.0255</v>
      </c>
      <c r="J28" s="169" t="s">
        <v>145</v>
      </c>
      <c r="K28" s="246" t="s">
        <v>240</v>
      </c>
      <c r="N28" s="153" t="str">
        <f t="shared" si="8"/>
        <v>無煙炭</v>
      </c>
      <c r="O28" s="153" t="s">
        <v>179</v>
      </c>
      <c r="P28" s="154">
        <f t="shared" si="1"/>
        <v>26.9</v>
      </c>
      <c r="Q28" s="155" t="str">
        <f t="shared" si="2"/>
        <v>GJ/t</v>
      </c>
      <c r="R28" s="156">
        <f t="shared" si="3"/>
        <v>0.0255</v>
      </c>
      <c r="S28" s="155" t="str">
        <f t="shared" si="4"/>
        <v>tC/GJ</v>
      </c>
      <c r="T28" s="157">
        <f t="shared" si="5"/>
        <v>0.09349999999999999</v>
      </c>
      <c r="U28" s="158" t="s">
        <v>150</v>
      </c>
      <c r="V28" s="159">
        <f t="shared" si="6"/>
        <v>2.5151499999999998</v>
      </c>
      <c r="W28" s="158" t="s">
        <v>195</v>
      </c>
      <c r="X28" s="153" t="str">
        <f t="shared" si="7"/>
        <v>算定省令別表第1</v>
      </c>
    </row>
    <row r="29" spans="2:24" ht="18" customHeight="1">
      <c r="B29" s="509"/>
      <c r="C29" s="465" t="s">
        <v>197</v>
      </c>
      <c r="D29" s="466"/>
      <c r="E29" s="160">
        <v>29.4</v>
      </c>
      <c r="F29" s="161" t="s">
        <v>172</v>
      </c>
      <c r="G29" s="162" t="s">
        <v>240</v>
      </c>
      <c r="I29" s="235">
        <v>0.0294</v>
      </c>
      <c r="J29" s="161" t="s">
        <v>166</v>
      </c>
      <c r="K29" s="244" t="s">
        <v>240</v>
      </c>
      <c r="N29" s="175" t="str">
        <f>C29</f>
        <v>石炭コークス</v>
      </c>
      <c r="O29" s="153" t="s">
        <v>173</v>
      </c>
      <c r="P29" s="176">
        <f t="shared" si="1"/>
        <v>29.4</v>
      </c>
      <c r="Q29" s="177" t="str">
        <f t="shared" si="2"/>
        <v>GJ/t</v>
      </c>
      <c r="R29" s="178">
        <f t="shared" si="3"/>
        <v>0.0294</v>
      </c>
      <c r="S29" s="177" t="str">
        <f t="shared" si="4"/>
        <v>tC/GJ</v>
      </c>
      <c r="T29" s="157">
        <f t="shared" si="5"/>
        <v>0.10779999999999999</v>
      </c>
      <c r="U29" s="158" t="s">
        <v>168</v>
      </c>
      <c r="V29" s="159">
        <f t="shared" si="6"/>
        <v>3.1693199999999995</v>
      </c>
      <c r="W29" s="158" t="s">
        <v>198</v>
      </c>
      <c r="X29" s="153" t="str">
        <f t="shared" si="7"/>
        <v>算定省令別表第1</v>
      </c>
    </row>
    <row r="30" spans="2:24" ht="18" customHeight="1">
      <c r="B30" s="509"/>
      <c r="C30" s="465" t="s">
        <v>199</v>
      </c>
      <c r="D30" s="466"/>
      <c r="E30" s="160">
        <v>37.3</v>
      </c>
      <c r="F30" s="161" t="s">
        <v>172</v>
      </c>
      <c r="G30" s="162" t="s">
        <v>240</v>
      </c>
      <c r="I30" s="235">
        <v>0.0209</v>
      </c>
      <c r="J30" s="161" t="s">
        <v>166</v>
      </c>
      <c r="K30" s="244" t="s">
        <v>240</v>
      </c>
      <c r="N30" s="175" t="str">
        <f>C30</f>
        <v>コールタール</v>
      </c>
      <c r="O30" s="153" t="s">
        <v>173</v>
      </c>
      <c r="P30" s="176">
        <f t="shared" si="1"/>
        <v>37.3</v>
      </c>
      <c r="Q30" s="177" t="str">
        <f t="shared" si="2"/>
        <v>GJ/t</v>
      </c>
      <c r="R30" s="178">
        <f t="shared" si="3"/>
        <v>0.0209</v>
      </c>
      <c r="S30" s="177" t="str">
        <f t="shared" si="4"/>
        <v>tC/GJ</v>
      </c>
      <c r="T30" s="157">
        <f t="shared" si="5"/>
        <v>0.07663333333333333</v>
      </c>
      <c r="U30" s="158" t="s">
        <v>168</v>
      </c>
      <c r="V30" s="159">
        <f t="shared" si="6"/>
        <v>2.8584233333333326</v>
      </c>
      <c r="W30" s="158" t="s">
        <v>198</v>
      </c>
      <c r="X30" s="153" t="str">
        <f t="shared" si="7"/>
        <v>算定省令別表第1</v>
      </c>
    </row>
    <row r="31" spans="2:24" ht="18" customHeight="1">
      <c r="B31" s="509"/>
      <c r="C31" s="465" t="s">
        <v>200</v>
      </c>
      <c r="D31" s="466"/>
      <c r="E31" s="160">
        <v>21.1</v>
      </c>
      <c r="F31" s="161" t="s">
        <v>181</v>
      </c>
      <c r="G31" s="162" t="s">
        <v>240</v>
      </c>
      <c r="I31" s="235">
        <v>0.011</v>
      </c>
      <c r="J31" s="161" t="s">
        <v>153</v>
      </c>
      <c r="K31" s="244" t="s">
        <v>240</v>
      </c>
      <c r="N31" s="175" t="str">
        <f>C31</f>
        <v>コークス炉ガス</v>
      </c>
      <c r="O31" s="153" t="s">
        <v>182</v>
      </c>
      <c r="P31" s="176">
        <f t="shared" si="1"/>
        <v>21.1</v>
      </c>
      <c r="Q31" s="177" t="str">
        <f t="shared" si="2"/>
        <v>GJ/千m3</v>
      </c>
      <c r="R31" s="178">
        <f t="shared" si="3"/>
        <v>0.011</v>
      </c>
      <c r="S31" s="177" t="str">
        <f t="shared" si="4"/>
        <v>tC/GJ</v>
      </c>
      <c r="T31" s="157">
        <f t="shared" si="5"/>
        <v>0.04033333333333333</v>
      </c>
      <c r="U31" s="158" t="s">
        <v>155</v>
      </c>
      <c r="V31" s="159">
        <f t="shared" si="6"/>
        <v>0.8510333333333334</v>
      </c>
      <c r="W31" s="158" t="s">
        <v>183</v>
      </c>
      <c r="X31" s="153" t="str">
        <f t="shared" si="7"/>
        <v>算定省令別表第1</v>
      </c>
    </row>
    <row r="32" spans="2:24" ht="18" customHeight="1">
      <c r="B32" s="509"/>
      <c r="C32" s="465" t="s">
        <v>201</v>
      </c>
      <c r="D32" s="466"/>
      <c r="E32" s="179">
        <v>3.41</v>
      </c>
      <c r="F32" s="161" t="s">
        <v>181</v>
      </c>
      <c r="G32" s="162" t="s">
        <v>240</v>
      </c>
      <c r="I32" s="235">
        <v>0.0263</v>
      </c>
      <c r="J32" s="161" t="s">
        <v>153</v>
      </c>
      <c r="K32" s="244" t="s">
        <v>240</v>
      </c>
      <c r="N32" s="175" t="str">
        <f>C32</f>
        <v>高炉ガス</v>
      </c>
      <c r="O32" s="153" t="s">
        <v>182</v>
      </c>
      <c r="P32" s="180">
        <f t="shared" si="1"/>
        <v>3.41</v>
      </c>
      <c r="Q32" s="177" t="str">
        <f t="shared" si="2"/>
        <v>GJ/千m3</v>
      </c>
      <c r="R32" s="178">
        <f t="shared" si="3"/>
        <v>0.0263</v>
      </c>
      <c r="S32" s="177" t="str">
        <f t="shared" si="4"/>
        <v>tC/GJ</v>
      </c>
      <c r="T32" s="157">
        <f t="shared" si="5"/>
        <v>0.09643333333333333</v>
      </c>
      <c r="U32" s="158" t="s">
        <v>155</v>
      </c>
      <c r="V32" s="159">
        <f t="shared" si="6"/>
        <v>0.32883766666666664</v>
      </c>
      <c r="W32" s="158" t="s">
        <v>183</v>
      </c>
      <c r="X32" s="153" t="str">
        <f t="shared" si="7"/>
        <v>算定省令別表第1</v>
      </c>
    </row>
    <row r="33" spans="2:24" ht="18" customHeight="1">
      <c r="B33" s="509"/>
      <c r="C33" s="482" t="s">
        <v>202</v>
      </c>
      <c r="D33" s="483"/>
      <c r="E33" s="179">
        <v>8.41</v>
      </c>
      <c r="F33" s="161" t="s">
        <v>181</v>
      </c>
      <c r="G33" s="162" t="s">
        <v>240</v>
      </c>
      <c r="I33" s="235">
        <v>0.0384</v>
      </c>
      <c r="J33" s="161" t="s">
        <v>153</v>
      </c>
      <c r="K33" s="244" t="s">
        <v>240</v>
      </c>
      <c r="N33" s="175" t="str">
        <f>C33</f>
        <v>転炉ガス</v>
      </c>
      <c r="O33" s="153" t="s">
        <v>182</v>
      </c>
      <c r="P33" s="180">
        <f t="shared" si="1"/>
        <v>8.41</v>
      </c>
      <c r="Q33" s="177" t="str">
        <f t="shared" si="2"/>
        <v>GJ/千m3</v>
      </c>
      <c r="R33" s="178">
        <f t="shared" si="3"/>
        <v>0.0384</v>
      </c>
      <c r="S33" s="177" t="str">
        <f t="shared" si="4"/>
        <v>tC/GJ</v>
      </c>
      <c r="T33" s="157">
        <f t="shared" si="5"/>
        <v>0.14079999999999998</v>
      </c>
      <c r="U33" s="158" t="s">
        <v>155</v>
      </c>
      <c r="V33" s="159">
        <f t="shared" si="6"/>
        <v>1.1841279999999998</v>
      </c>
      <c r="W33" s="158" t="s">
        <v>183</v>
      </c>
      <c r="X33" s="153" t="str">
        <f t="shared" si="7"/>
        <v>算定省令別表第1</v>
      </c>
    </row>
    <row r="34" spans="1:24" ht="18" customHeight="1">
      <c r="A34" s="138" t="s">
        <v>203</v>
      </c>
      <c r="B34" s="509"/>
      <c r="C34" s="516" t="s">
        <v>204</v>
      </c>
      <c r="D34" s="163" t="s">
        <v>205</v>
      </c>
      <c r="E34" s="164">
        <v>45</v>
      </c>
      <c r="F34" s="181" t="s">
        <v>181</v>
      </c>
      <c r="G34" s="182" t="s">
        <v>245</v>
      </c>
      <c r="I34" s="236">
        <v>0.0136</v>
      </c>
      <c r="J34" s="165" t="s">
        <v>153</v>
      </c>
      <c r="K34" s="248" t="s">
        <v>240</v>
      </c>
      <c r="N34" s="183" t="str">
        <f>D34</f>
        <v>都市ガス</v>
      </c>
      <c r="O34" s="153" t="s">
        <v>206</v>
      </c>
      <c r="P34" s="184">
        <f t="shared" si="1"/>
        <v>45</v>
      </c>
      <c r="Q34" s="185" t="str">
        <f t="shared" si="2"/>
        <v>GJ/千m3</v>
      </c>
      <c r="R34" s="186">
        <f t="shared" si="3"/>
        <v>0.0136</v>
      </c>
      <c r="S34" s="185" t="str">
        <f t="shared" si="4"/>
        <v>tC/GJ</v>
      </c>
      <c r="T34" s="157">
        <f t="shared" si="5"/>
        <v>0.04986666666666666</v>
      </c>
      <c r="U34" s="158" t="s">
        <v>207</v>
      </c>
      <c r="V34" s="159">
        <f t="shared" si="6"/>
        <v>2.244</v>
      </c>
      <c r="W34" s="158" t="s">
        <v>208</v>
      </c>
      <c r="X34" s="153" t="str">
        <f t="shared" si="7"/>
        <v>算定省令別表第1</v>
      </c>
    </row>
    <row r="35" spans="2:24" ht="18" customHeight="1">
      <c r="B35" s="509"/>
      <c r="C35" s="514"/>
      <c r="D35" s="187"/>
      <c r="E35" s="188"/>
      <c r="F35" s="189"/>
      <c r="G35" s="174"/>
      <c r="I35" s="239"/>
      <c r="J35" s="173"/>
      <c r="K35" s="247"/>
      <c r="N35" s="175" t="str">
        <f>C38</f>
        <v>産業用蒸気</v>
      </c>
      <c r="O35" s="153" t="s">
        <v>209</v>
      </c>
      <c r="P35" s="180">
        <f aca="true" t="shared" si="9" ref="P35:Q38">E38</f>
        <v>1.02</v>
      </c>
      <c r="Q35" s="177" t="str">
        <f t="shared" si="9"/>
        <v>GJ/GJ</v>
      </c>
      <c r="R35" s="190">
        <f aca="true" t="shared" si="10" ref="R35:S38">I38</f>
        <v>0.06</v>
      </c>
      <c r="S35" s="177" t="str">
        <f t="shared" si="10"/>
        <v>tCO2/GJ</v>
      </c>
      <c r="T35" s="157">
        <f>R35</f>
        <v>0.06</v>
      </c>
      <c r="U35" s="158" t="s">
        <v>207</v>
      </c>
      <c r="V35" s="191">
        <f>T35</f>
        <v>0.06</v>
      </c>
      <c r="W35" s="158" t="s">
        <v>210</v>
      </c>
      <c r="X35" s="153" t="str">
        <f>K38</f>
        <v>算定省令第2条第6項</v>
      </c>
    </row>
    <row r="36" spans="2:24" ht="18" customHeight="1">
      <c r="B36" s="509"/>
      <c r="C36" s="514"/>
      <c r="D36" s="187"/>
      <c r="E36" s="188"/>
      <c r="F36" s="189"/>
      <c r="G36" s="174"/>
      <c r="I36" s="239"/>
      <c r="J36" s="173"/>
      <c r="K36" s="247"/>
      <c r="N36" s="175" t="str">
        <f>C39</f>
        <v>産業用以外の蒸気</v>
      </c>
      <c r="O36" s="153" t="s">
        <v>209</v>
      </c>
      <c r="P36" s="180">
        <f t="shared" si="9"/>
        <v>1.36</v>
      </c>
      <c r="Q36" s="177" t="str">
        <f t="shared" si="9"/>
        <v>GJ/GJ</v>
      </c>
      <c r="R36" s="190">
        <f t="shared" si="10"/>
        <v>0.057</v>
      </c>
      <c r="S36" s="177" t="str">
        <f t="shared" si="10"/>
        <v>tCO2/GJ</v>
      </c>
      <c r="T36" s="157">
        <f>R36</f>
        <v>0.057</v>
      </c>
      <c r="U36" s="158" t="s">
        <v>207</v>
      </c>
      <c r="V36" s="191">
        <f>T36</f>
        <v>0.057</v>
      </c>
      <c r="W36" s="158" t="s">
        <v>210</v>
      </c>
      <c r="X36" s="153" t="str">
        <f>K39</f>
        <v>算定省令第2条第6項</v>
      </c>
    </row>
    <row r="37" spans="2:24" ht="18" customHeight="1">
      <c r="B37" s="509"/>
      <c r="C37" s="515"/>
      <c r="D37" s="192"/>
      <c r="E37" s="193"/>
      <c r="F37" s="194"/>
      <c r="G37" s="170"/>
      <c r="I37" s="240"/>
      <c r="J37" s="169"/>
      <c r="K37" s="246"/>
      <c r="N37" s="175" t="str">
        <f>C40</f>
        <v>温水</v>
      </c>
      <c r="O37" s="153" t="s">
        <v>209</v>
      </c>
      <c r="P37" s="180">
        <f t="shared" si="9"/>
        <v>1.36</v>
      </c>
      <c r="Q37" s="177" t="str">
        <f t="shared" si="9"/>
        <v>GJ/GJ</v>
      </c>
      <c r="R37" s="190">
        <f t="shared" si="10"/>
        <v>0.057</v>
      </c>
      <c r="S37" s="177" t="str">
        <f t="shared" si="10"/>
        <v>tCO2/GJ</v>
      </c>
      <c r="T37" s="157">
        <f>R37</f>
        <v>0.057</v>
      </c>
      <c r="U37" s="158" t="s">
        <v>207</v>
      </c>
      <c r="V37" s="191">
        <f>T37</f>
        <v>0.057</v>
      </c>
      <c r="W37" s="158" t="s">
        <v>210</v>
      </c>
      <c r="X37" s="153" t="str">
        <f>K40</f>
        <v>算定省令第2条第6項</v>
      </c>
    </row>
    <row r="38" spans="2:24" ht="18" customHeight="1">
      <c r="B38" s="509"/>
      <c r="C38" s="480" t="s">
        <v>211</v>
      </c>
      <c r="D38" s="481"/>
      <c r="E38" s="179">
        <v>1.02</v>
      </c>
      <c r="F38" s="195" t="s">
        <v>212</v>
      </c>
      <c r="G38" s="162" t="s">
        <v>247</v>
      </c>
      <c r="I38" s="241">
        <v>0.06</v>
      </c>
      <c r="J38" s="195" t="s">
        <v>213</v>
      </c>
      <c r="K38" s="244" t="s">
        <v>241</v>
      </c>
      <c r="N38" s="175" t="str">
        <f>C41</f>
        <v>冷水</v>
      </c>
      <c r="O38" s="153" t="s">
        <v>214</v>
      </c>
      <c r="P38" s="180">
        <f t="shared" si="9"/>
        <v>1.36</v>
      </c>
      <c r="Q38" s="177" t="str">
        <f t="shared" si="9"/>
        <v>GJ/GJ</v>
      </c>
      <c r="R38" s="190">
        <f t="shared" si="10"/>
        <v>0.057</v>
      </c>
      <c r="S38" s="177" t="str">
        <f t="shared" si="10"/>
        <v>tCO2/GJ</v>
      </c>
      <c r="T38" s="157">
        <f>R38</f>
        <v>0.057</v>
      </c>
      <c r="U38" s="158" t="s">
        <v>215</v>
      </c>
      <c r="V38" s="191">
        <f>T38</f>
        <v>0.057</v>
      </c>
      <c r="W38" s="158" t="s">
        <v>216</v>
      </c>
      <c r="X38" s="153" t="str">
        <f>K41</f>
        <v>算定省令第2条第6項</v>
      </c>
    </row>
    <row r="39" spans="2:24" ht="18" customHeight="1">
      <c r="B39" s="509"/>
      <c r="C39" s="465" t="s">
        <v>217</v>
      </c>
      <c r="D39" s="466"/>
      <c r="E39" s="179">
        <v>1.36</v>
      </c>
      <c r="F39" s="195" t="s">
        <v>212</v>
      </c>
      <c r="G39" s="162" t="s">
        <v>247</v>
      </c>
      <c r="I39" s="241">
        <v>0.057</v>
      </c>
      <c r="J39" s="195" t="s">
        <v>213</v>
      </c>
      <c r="K39" s="244" t="s">
        <v>241</v>
      </c>
      <c r="N39" s="153" t="str">
        <f>C43</f>
        <v>電気</v>
      </c>
      <c r="O39" s="153" t="s">
        <v>218</v>
      </c>
      <c r="P39" s="196">
        <f>E43</f>
        <v>9.76</v>
      </c>
      <c r="Q39" s="155" t="str">
        <f>F43</f>
        <v>GJ/千kWh</v>
      </c>
      <c r="R39" s="197">
        <f>I43</f>
        <v>0.556</v>
      </c>
      <c r="S39" s="155" t="str">
        <f>J43</f>
        <v>kgCO2/kWh</v>
      </c>
      <c r="T39" s="157">
        <f>R39/P39</f>
        <v>0.056967213114754105</v>
      </c>
      <c r="U39" s="158" t="s">
        <v>215</v>
      </c>
      <c r="V39" s="198">
        <f>I43</f>
        <v>0.556</v>
      </c>
      <c r="W39" s="158" t="s">
        <v>219</v>
      </c>
      <c r="X39" s="153" t="str">
        <f>K43</f>
        <v>電気事業者の平成26年度実排出係数（電気事業連合会）</v>
      </c>
    </row>
    <row r="40" spans="2:13" ht="18" customHeight="1">
      <c r="B40" s="509"/>
      <c r="C40" s="465" t="s">
        <v>220</v>
      </c>
      <c r="D40" s="466"/>
      <c r="E40" s="179">
        <v>1.36</v>
      </c>
      <c r="F40" s="195" t="s">
        <v>221</v>
      </c>
      <c r="G40" s="162" t="s">
        <v>247</v>
      </c>
      <c r="I40" s="241">
        <v>0.057</v>
      </c>
      <c r="J40" s="195" t="s">
        <v>222</v>
      </c>
      <c r="K40" s="244" t="s">
        <v>241</v>
      </c>
      <c r="M40" s="140"/>
    </row>
    <row r="41" spans="2:11" ht="18" customHeight="1" thickBot="1">
      <c r="B41" s="510"/>
      <c r="C41" s="504" t="s">
        <v>223</v>
      </c>
      <c r="D41" s="505"/>
      <c r="E41" s="199">
        <v>1.36</v>
      </c>
      <c r="F41" s="200" t="s">
        <v>221</v>
      </c>
      <c r="G41" s="201" t="s">
        <v>247</v>
      </c>
      <c r="I41" s="242">
        <v>0.057</v>
      </c>
      <c r="J41" s="200" t="s">
        <v>222</v>
      </c>
      <c r="K41" s="249" t="s">
        <v>241</v>
      </c>
    </row>
    <row r="42" spans="2:11" ht="18" customHeight="1" thickBot="1">
      <c r="B42" s="202"/>
      <c r="C42" s="203"/>
      <c r="D42" s="203"/>
      <c r="E42" s="204"/>
      <c r="F42" s="140"/>
      <c r="G42" s="205"/>
      <c r="I42" s="204"/>
      <c r="J42" s="140"/>
      <c r="K42" s="206"/>
    </row>
    <row r="43" spans="2:11" ht="29.25" thickBot="1">
      <c r="B43" s="207" t="s">
        <v>224</v>
      </c>
      <c r="C43" s="506" t="s">
        <v>224</v>
      </c>
      <c r="D43" s="507"/>
      <c r="E43" s="208">
        <v>9.76</v>
      </c>
      <c r="F43" s="209" t="s">
        <v>225</v>
      </c>
      <c r="G43" s="210" t="s">
        <v>248</v>
      </c>
      <c r="I43" s="233">
        <v>0.556</v>
      </c>
      <c r="J43" s="209" t="s">
        <v>226</v>
      </c>
      <c r="K43" s="252" t="s">
        <v>253</v>
      </c>
    </row>
    <row r="44" spans="2:4" ht="18" customHeight="1">
      <c r="B44" s="202"/>
      <c r="C44" s="503"/>
      <c r="D44" s="503"/>
    </row>
    <row r="45" spans="2:4" ht="18" customHeight="1">
      <c r="B45" s="202"/>
      <c r="C45" s="140" t="s">
        <v>242</v>
      </c>
      <c r="D45" s="203"/>
    </row>
    <row r="46" spans="2:4" ht="18" customHeight="1">
      <c r="B46" s="202"/>
      <c r="C46" s="203"/>
      <c r="D46" s="203"/>
    </row>
    <row r="47" spans="2:4" ht="18" customHeight="1">
      <c r="B47" s="202"/>
      <c r="C47" s="203"/>
      <c r="D47" s="203"/>
    </row>
    <row r="48" ht="18" customHeight="1">
      <c r="B48" s="140" t="s">
        <v>227</v>
      </c>
    </row>
    <row r="49" ht="18" customHeight="1" thickBot="1">
      <c r="B49" s="140" t="s">
        <v>228</v>
      </c>
    </row>
    <row r="50" spans="2:11" ht="18" customHeight="1">
      <c r="B50" s="486" t="s">
        <v>133</v>
      </c>
      <c r="C50" s="487"/>
      <c r="D50" s="488"/>
      <c r="E50" s="495" t="s">
        <v>134</v>
      </c>
      <c r="F50" s="496"/>
      <c r="G50" s="497"/>
      <c r="H50" s="211"/>
      <c r="I50" s="469" t="s">
        <v>135</v>
      </c>
      <c r="J50" s="470"/>
      <c r="K50" s="471"/>
    </row>
    <row r="51" spans="2:11" ht="18" customHeight="1">
      <c r="B51" s="489"/>
      <c r="C51" s="490"/>
      <c r="D51" s="491"/>
      <c r="E51" s="478" t="s">
        <v>84</v>
      </c>
      <c r="F51" s="484" t="s">
        <v>136</v>
      </c>
      <c r="G51" s="467" t="s">
        <v>137</v>
      </c>
      <c r="H51" s="212"/>
      <c r="I51" s="476" t="s">
        <v>84</v>
      </c>
      <c r="J51" s="484" t="s">
        <v>136</v>
      </c>
      <c r="K51" s="467" t="s">
        <v>137</v>
      </c>
    </row>
    <row r="52" spans="2:11" ht="18" customHeight="1" thickBot="1">
      <c r="B52" s="492"/>
      <c r="C52" s="493"/>
      <c r="D52" s="494"/>
      <c r="E52" s="479"/>
      <c r="F52" s="485"/>
      <c r="G52" s="468"/>
      <c r="H52" s="212"/>
      <c r="I52" s="477"/>
      <c r="J52" s="485"/>
      <c r="K52" s="468"/>
    </row>
    <row r="53" spans="2:11" ht="18" customHeight="1" thickTop="1">
      <c r="B53" s="500" t="s">
        <v>224</v>
      </c>
      <c r="C53" s="498" t="s">
        <v>229</v>
      </c>
      <c r="D53" s="213" t="s">
        <v>230</v>
      </c>
      <c r="E53" s="214">
        <v>9.97</v>
      </c>
      <c r="F53" s="215" t="s">
        <v>225</v>
      </c>
      <c r="G53" s="216" t="s">
        <v>249</v>
      </c>
      <c r="H53" s="212"/>
      <c r="I53" s="231">
        <v>0.531</v>
      </c>
      <c r="J53" s="217" t="s">
        <v>226</v>
      </c>
      <c r="K53" s="218" t="s">
        <v>252</v>
      </c>
    </row>
    <row r="54" spans="2:11" ht="36.75" customHeight="1">
      <c r="B54" s="501"/>
      <c r="C54" s="499"/>
      <c r="D54" s="219" t="s">
        <v>231</v>
      </c>
      <c r="E54" s="220">
        <v>9.28</v>
      </c>
      <c r="F54" s="194" t="s">
        <v>225</v>
      </c>
      <c r="G54" s="221" t="s">
        <v>249</v>
      </c>
      <c r="H54" s="212"/>
      <c r="I54" s="232">
        <v>0.556</v>
      </c>
      <c r="J54" s="195" t="s">
        <v>17</v>
      </c>
      <c r="K54" s="222" t="s">
        <v>253</v>
      </c>
    </row>
    <row r="55" spans="2:11" ht="18" customHeight="1" thickBot="1">
      <c r="B55" s="502"/>
      <c r="C55" s="223" t="s">
        <v>232</v>
      </c>
      <c r="D55" s="224" t="s">
        <v>233</v>
      </c>
      <c r="E55" s="199">
        <v>9.76</v>
      </c>
      <c r="F55" s="200" t="s">
        <v>225</v>
      </c>
      <c r="G55" s="225" t="s">
        <v>250</v>
      </c>
      <c r="H55" s="226"/>
      <c r="I55" s="227"/>
      <c r="J55" s="200"/>
      <c r="K55" s="228"/>
    </row>
    <row r="56" ht="18" customHeight="1"/>
    <row r="57" ht="23.25" customHeight="1"/>
    <row r="58" ht="23.25" customHeight="1"/>
    <row r="59" ht="23.25" customHeight="1">
      <c r="D59" s="229"/>
    </row>
    <row r="60" ht="12" customHeight="1"/>
    <row r="61" ht="12" customHeight="1"/>
    <row r="62" ht="12" customHeight="1">
      <c r="D62" s="229"/>
    </row>
    <row r="63" ht="12" customHeight="1"/>
    <row r="64" ht="12" customHeight="1"/>
    <row r="65" ht="12" customHeight="1"/>
    <row r="66" ht="5.25" customHeight="1"/>
  </sheetData>
  <sheetProtection/>
  <mergeCells count="46">
    <mergeCell ref="C31:D31"/>
    <mergeCell ref="C22:C23"/>
    <mergeCell ref="C29:D29"/>
    <mergeCell ref="C24:C25"/>
    <mergeCell ref="C26:C28"/>
    <mergeCell ref="C34:C37"/>
    <mergeCell ref="K51:K52"/>
    <mergeCell ref="C32:D32"/>
    <mergeCell ref="I50:K50"/>
    <mergeCell ref="E51:E52"/>
    <mergeCell ref="F51:F52"/>
    <mergeCell ref="G51:G52"/>
    <mergeCell ref="I51:I52"/>
    <mergeCell ref="C40:D40"/>
    <mergeCell ref="C39:D39"/>
    <mergeCell ref="J51:J52"/>
    <mergeCell ref="C19:D19"/>
    <mergeCell ref="C53:C54"/>
    <mergeCell ref="B53:B55"/>
    <mergeCell ref="E50:G50"/>
    <mergeCell ref="C44:D44"/>
    <mergeCell ref="B50:D52"/>
    <mergeCell ref="C41:D41"/>
    <mergeCell ref="C43:D43"/>
    <mergeCell ref="B12:B41"/>
    <mergeCell ref="C30:D30"/>
    <mergeCell ref="G10:G11"/>
    <mergeCell ref="C38:D38"/>
    <mergeCell ref="C33:D33"/>
    <mergeCell ref="C17:D17"/>
    <mergeCell ref="J10:J11"/>
    <mergeCell ref="F10:F11"/>
    <mergeCell ref="C15:D15"/>
    <mergeCell ref="B9:D11"/>
    <mergeCell ref="E9:G9"/>
    <mergeCell ref="C18:D18"/>
    <mergeCell ref="C20:D20"/>
    <mergeCell ref="C21:D21"/>
    <mergeCell ref="K10:K11"/>
    <mergeCell ref="I9:K9"/>
    <mergeCell ref="C16:D16"/>
    <mergeCell ref="C13:D13"/>
    <mergeCell ref="C14:D14"/>
    <mergeCell ref="C12:D12"/>
    <mergeCell ref="I10:I11"/>
    <mergeCell ref="E10:E11"/>
  </mergeCells>
  <printOptions/>
  <pageMargins left="0.7874015748031497" right="0.3937007874015748" top="0.3937007874015748" bottom="0.1968503937007874" header="0.5118110236220472" footer="0.5118110236220472"/>
  <pageSetup blackAndWhite="1"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dimension ref="A1:M35"/>
  <sheetViews>
    <sheetView zoomScalePageLayoutView="0" workbookViewId="0" topLeftCell="A1">
      <selection activeCell="A4" sqref="A4:F30"/>
    </sheetView>
  </sheetViews>
  <sheetFormatPr defaultColWidth="9.00390625" defaultRowHeight="13.5"/>
  <cols>
    <col min="1" max="6" width="13.625" style="0" customWidth="1"/>
    <col min="10" max="13" width="0" style="0" hidden="1" customWidth="1"/>
  </cols>
  <sheetData>
    <row r="1" spans="1:6" ht="17.25">
      <c r="A1" s="529" t="s">
        <v>234</v>
      </c>
      <c r="B1" s="529"/>
      <c r="C1" s="529"/>
      <c r="D1" s="529"/>
      <c r="E1" s="529"/>
      <c r="F1" s="529"/>
    </row>
    <row r="2" spans="1:6" ht="16.5" customHeight="1">
      <c r="A2" s="530" t="s">
        <v>77</v>
      </c>
      <c r="B2" s="530"/>
      <c r="C2" s="530"/>
      <c r="D2" s="530"/>
      <c r="E2" s="530"/>
      <c r="F2" s="530"/>
    </row>
    <row r="3" ht="18" customHeight="1"/>
    <row r="4" spans="1:13" ht="13.5" customHeight="1">
      <c r="A4" s="518" t="str">
        <f>IF('A入力②'!E113&gt;0,'A出力'!J5&amp;CHAR(10),"")&amp;J16&amp;CHAR(10)&amp;J22&amp;CHAR(10)&amp;CHAR(10)&amp;CHAR(10)&amp;"考え方：　"&amp;'A入力①'!J7&amp;CHAR(10)&amp;"・評価する製品等の範囲・・・"&amp;'A入力①'!J16&amp;CHAR(10)&amp;"・時間軸・・・評価する年に"&amp;'A入力①'!Q7&amp;"した製品の使用期間("&amp;'A入力②'!E9&amp;'A入力②'!F9&amp;")全体の貢献を積算する。"&amp;CHAR(10)&amp;"・使用先の範囲・・・"&amp;'A入力①'!J24&amp;CHAR(10)&amp;"・ベースライン・・・"&amp;'A入力①'!J30&amp;CHAR(10)&amp;"・評価する活動範囲・・・"&amp;'A入力①'!J46</f>
        <v>目標：　　当事業所で研究開発・流通・その他している自動車により計画期間の5年間に累計498000t-CO2の二酸化炭素排出削減に貢献することを目標とする。
2015年度実績・・・2015年度の当事業所で研究開発・流通・その他している自動車による二酸化炭素の削減貢献量は、97267t-CO2と算定される。
考え方：　当事業所で研究開発・流通・その他した自動車は、燃費向上によって使用段階でCO2削減効果があるため、その貢献量を算定する。
・評価する製品等の範囲・・・当事業所で研究開発・流通・その他した、自動車のうち、出荷量が多い車種を対象として評価する。
・時間軸・・・評価する年に研究開発・流通・その他した製品の使用期間(100000km)全体の貢献を積算する。
・使用先の範囲・・・製品は、国内のみに出荷しているため、国内での使用を評価対象とする。
・ベースライン・・・当事業所の自動車は、自社の旧製品(10年前の製品)と比べて、燃費がよいため、過去の製品との比較の考え方からCO2削減効果を算定する。
・評価する活動範囲・・・評価対象製品のライフサイクル全体のCO2排出量のうち、一部の段階の排出量が大部分を占めると見込まれるため、生産・使用段階のみを対象とする。LCA評価の結果、生産・使用段階がライフサイクル全体のCO2排出量の8割以上であった。</v>
      </c>
      <c r="B4" s="519"/>
      <c r="C4" s="519"/>
      <c r="D4" s="519"/>
      <c r="E4" s="519"/>
      <c r="F4" s="520"/>
      <c r="J4" s="4" t="s">
        <v>235</v>
      </c>
      <c r="K4" s="4"/>
      <c r="L4" s="4"/>
      <c r="M4" s="4"/>
    </row>
    <row r="5" spans="1:13" ht="13.5">
      <c r="A5" s="521"/>
      <c r="B5" s="522"/>
      <c r="C5" s="522"/>
      <c r="D5" s="522"/>
      <c r="E5" s="522"/>
      <c r="F5" s="523"/>
      <c r="J5" s="527" t="str">
        <f>"目標：　　当事業所で"&amp;'A入力①'!Q7&amp;"している"&amp;'A入力①'!D12&amp;"により計画期間の"&amp;J14&amp;"年間に累計"&amp;'A入力②'!E113&amp;"t-CO2の二酸化炭素排出削減に貢献することを目標とする。"</f>
        <v>目標：　　当事業所で研究開発・流通・その他している自動車により計画期間の5年間に累計498000t-CO2の二酸化炭素排出削減に貢献することを目標とする。</v>
      </c>
      <c r="K5" s="527"/>
      <c r="L5" s="527"/>
      <c r="M5" s="527"/>
    </row>
    <row r="6" spans="1:13" ht="13.5">
      <c r="A6" s="521"/>
      <c r="B6" s="522"/>
      <c r="C6" s="522"/>
      <c r="D6" s="522"/>
      <c r="E6" s="522"/>
      <c r="F6" s="523"/>
      <c r="J6" s="527"/>
      <c r="K6" s="527"/>
      <c r="L6" s="527"/>
      <c r="M6" s="527"/>
    </row>
    <row r="7" spans="1:13" ht="13.5">
      <c r="A7" s="521"/>
      <c r="B7" s="522"/>
      <c r="C7" s="522"/>
      <c r="D7" s="522"/>
      <c r="E7" s="522"/>
      <c r="F7" s="523"/>
      <c r="J7" s="527"/>
      <c r="K7" s="527"/>
      <c r="L7" s="527"/>
      <c r="M7" s="527"/>
    </row>
    <row r="8" spans="1:13" ht="13.5">
      <c r="A8" s="521"/>
      <c r="B8" s="522"/>
      <c r="C8" s="522"/>
      <c r="D8" s="522"/>
      <c r="E8" s="522"/>
      <c r="F8" s="523"/>
      <c r="J8" s="527"/>
      <c r="K8" s="527"/>
      <c r="L8" s="527"/>
      <c r="M8" s="527"/>
    </row>
    <row r="9" spans="1:13" ht="13.5">
      <c r="A9" s="521"/>
      <c r="B9" s="522"/>
      <c r="C9" s="522"/>
      <c r="D9" s="522"/>
      <c r="E9" s="522"/>
      <c r="F9" s="523"/>
      <c r="J9" s="527"/>
      <c r="K9" s="527"/>
      <c r="L9" s="527"/>
      <c r="M9" s="527"/>
    </row>
    <row r="10" spans="1:13" ht="13.5">
      <c r="A10" s="521"/>
      <c r="B10" s="522"/>
      <c r="C10" s="522"/>
      <c r="D10" s="522"/>
      <c r="E10" s="522"/>
      <c r="F10" s="523"/>
      <c r="J10" s="527"/>
      <c r="K10" s="527"/>
      <c r="L10" s="527"/>
      <c r="M10" s="527"/>
    </row>
    <row r="11" spans="1:13" ht="13.5">
      <c r="A11" s="521"/>
      <c r="B11" s="522"/>
      <c r="C11" s="522"/>
      <c r="D11" s="522"/>
      <c r="E11" s="522"/>
      <c r="F11" s="523"/>
      <c r="J11" s="527"/>
      <c r="K11" s="527"/>
      <c r="L11" s="527"/>
      <c r="M11" s="527"/>
    </row>
    <row r="12" spans="1:13" ht="13.5">
      <c r="A12" s="521"/>
      <c r="B12" s="522"/>
      <c r="C12" s="522"/>
      <c r="D12" s="522"/>
      <c r="E12" s="522"/>
      <c r="F12" s="523"/>
      <c r="J12" s="527"/>
      <c r="K12" s="527"/>
      <c r="L12" s="527"/>
      <c r="M12" s="527"/>
    </row>
    <row r="13" spans="1:13" ht="13.5">
      <c r="A13" s="521"/>
      <c r="B13" s="522"/>
      <c r="C13" s="522"/>
      <c r="D13" s="522"/>
      <c r="E13" s="522"/>
      <c r="F13" s="523"/>
      <c r="J13" s="4"/>
      <c r="K13" s="4"/>
      <c r="L13" s="4"/>
      <c r="M13" s="4"/>
    </row>
    <row r="14" spans="1:13" ht="13.5">
      <c r="A14" s="521"/>
      <c r="B14" s="522"/>
      <c r="C14" s="522"/>
      <c r="D14" s="522"/>
      <c r="E14" s="522"/>
      <c r="F14" s="523"/>
      <c r="J14" s="4">
        <f>COUNT('A入力②'!E108:F112)</f>
        <v>5</v>
      </c>
      <c r="K14" s="4"/>
      <c r="L14" s="4"/>
      <c r="M14" s="4"/>
    </row>
    <row r="15" spans="1:13" ht="13.5">
      <c r="A15" s="521"/>
      <c r="B15" s="522"/>
      <c r="C15" s="522"/>
      <c r="D15" s="522"/>
      <c r="E15" s="522"/>
      <c r="F15" s="523"/>
      <c r="J15" s="4"/>
      <c r="K15" s="4"/>
      <c r="L15" s="4"/>
      <c r="M15" s="4"/>
    </row>
    <row r="16" spans="1:13" ht="13.5">
      <c r="A16" s="521"/>
      <c r="B16" s="522"/>
      <c r="C16" s="522"/>
      <c r="D16" s="522"/>
      <c r="E16" s="522"/>
      <c r="F16" s="523"/>
      <c r="J16" s="528">
        <f>IF(AND('A入力②'!E113=0,'A入力②'!B116&lt;&gt;""),"目標：　　"&amp;'A入力②'!B116,IF('A入力②'!B116="","",'A入力②'!B116))</f>
      </c>
      <c r="K16" s="528"/>
      <c r="L16" s="528"/>
      <c r="M16" s="528"/>
    </row>
    <row r="17" spans="1:13" ht="13.5">
      <c r="A17" s="521"/>
      <c r="B17" s="522"/>
      <c r="C17" s="522"/>
      <c r="D17" s="522"/>
      <c r="E17" s="522"/>
      <c r="F17" s="523"/>
      <c r="J17" s="528"/>
      <c r="K17" s="528"/>
      <c r="L17" s="528"/>
      <c r="M17" s="528"/>
    </row>
    <row r="18" spans="1:13" ht="13.5">
      <c r="A18" s="521"/>
      <c r="B18" s="522"/>
      <c r="C18" s="522"/>
      <c r="D18" s="522"/>
      <c r="E18" s="522"/>
      <c r="F18" s="523"/>
      <c r="J18" s="528"/>
      <c r="K18" s="528"/>
      <c r="L18" s="528"/>
      <c r="M18" s="528"/>
    </row>
    <row r="19" spans="1:13" ht="13.5">
      <c r="A19" s="521"/>
      <c r="B19" s="522"/>
      <c r="C19" s="522"/>
      <c r="D19" s="522"/>
      <c r="E19" s="522"/>
      <c r="F19" s="523"/>
      <c r="J19" s="528"/>
      <c r="K19" s="528"/>
      <c r="L19" s="528"/>
      <c r="M19" s="528"/>
    </row>
    <row r="20" spans="1:13" ht="13.5">
      <c r="A20" s="521"/>
      <c r="B20" s="522"/>
      <c r="C20" s="522"/>
      <c r="D20" s="522"/>
      <c r="E20" s="522"/>
      <c r="F20" s="523"/>
      <c r="J20" s="528"/>
      <c r="K20" s="528"/>
      <c r="L20" s="528"/>
      <c r="M20" s="528"/>
    </row>
    <row r="21" spans="1:13" ht="13.5">
      <c r="A21" s="521"/>
      <c r="B21" s="522"/>
      <c r="C21" s="522"/>
      <c r="D21" s="522"/>
      <c r="E21" s="522"/>
      <c r="F21" s="523"/>
      <c r="J21" s="528"/>
      <c r="K21" s="528"/>
      <c r="L21" s="528"/>
      <c r="M21" s="528"/>
    </row>
    <row r="22" spans="1:13" ht="13.5">
      <c r="A22" s="521"/>
      <c r="B22" s="522"/>
      <c r="C22" s="522"/>
      <c r="D22" s="522"/>
      <c r="E22" s="522"/>
      <c r="F22" s="523"/>
      <c r="J22" s="527" t="str">
        <f>'A入力①'!D21&amp;"年度実績・・・"&amp;'A入力①'!D21&amp;"年度の当事業所で"&amp;'A入力①'!Q7&amp;"している"&amp;'A入力①'!D12&amp;"による二酸化炭素の削減貢献量は、"&amp;ROUND('A入力②'!E101,0)&amp;"t-CO2と算定される。"</f>
        <v>2015年度実績・・・2015年度の当事業所で研究開発・流通・その他している自動車による二酸化炭素の削減貢献量は、97267t-CO2と算定される。</v>
      </c>
      <c r="K22" s="527"/>
      <c r="L22" s="527"/>
      <c r="M22" s="527"/>
    </row>
    <row r="23" spans="1:13" ht="13.5">
      <c r="A23" s="521"/>
      <c r="B23" s="522"/>
      <c r="C23" s="522"/>
      <c r="D23" s="522"/>
      <c r="E23" s="522"/>
      <c r="F23" s="523"/>
      <c r="J23" s="527"/>
      <c r="K23" s="527"/>
      <c r="L23" s="527"/>
      <c r="M23" s="527"/>
    </row>
    <row r="24" spans="1:13" ht="13.5">
      <c r="A24" s="521"/>
      <c r="B24" s="522"/>
      <c r="C24" s="522"/>
      <c r="D24" s="522"/>
      <c r="E24" s="522"/>
      <c r="F24" s="523"/>
      <c r="J24" s="527"/>
      <c r="K24" s="527"/>
      <c r="L24" s="527"/>
      <c r="M24" s="527"/>
    </row>
    <row r="25" spans="1:13" ht="13.5">
      <c r="A25" s="521"/>
      <c r="B25" s="522"/>
      <c r="C25" s="522"/>
      <c r="D25" s="522"/>
      <c r="E25" s="522"/>
      <c r="F25" s="523"/>
      <c r="J25" s="527"/>
      <c r="K25" s="527"/>
      <c r="L25" s="527"/>
      <c r="M25" s="527"/>
    </row>
    <row r="26" spans="1:13" ht="13.5">
      <c r="A26" s="521"/>
      <c r="B26" s="522"/>
      <c r="C26" s="522"/>
      <c r="D26" s="522"/>
      <c r="E26" s="522"/>
      <c r="F26" s="523"/>
      <c r="J26" s="527"/>
      <c r="K26" s="527"/>
      <c r="L26" s="527"/>
      <c r="M26" s="527"/>
    </row>
    <row r="27" spans="1:13" ht="13.5">
      <c r="A27" s="521"/>
      <c r="B27" s="522"/>
      <c r="C27" s="522"/>
      <c r="D27" s="522"/>
      <c r="E27" s="522"/>
      <c r="F27" s="523"/>
      <c r="J27" s="527"/>
      <c r="K27" s="527"/>
      <c r="L27" s="527"/>
      <c r="M27" s="527"/>
    </row>
    <row r="28" spans="1:13" ht="13.5">
      <c r="A28" s="521"/>
      <c r="B28" s="522"/>
      <c r="C28" s="522"/>
      <c r="D28" s="522"/>
      <c r="E28" s="522"/>
      <c r="F28" s="523"/>
      <c r="J28" s="4"/>
      <c r="K28" s="4"/>
      <c r="L28" s="4"/>
      <c r="M28" s="4"/>
    </row>
    <row r="29" spans="1:13" ht="13.5">
      <c r="A29" s="521"/>
      <c r="B29" s="522"/>
      <c r="C29" s="522"/>
      <c r="D29" s="522"/>
      <c r="E29" s="522"/>
      <c r="F29" s="523"/>
      <c r="J29" s="4"/>
      <c r="K29" s="4"/>
      <c r="L29" s="4"/>
      <c r="M29" s="4"/>
    </row>
    <row r="30" spans="1:13" ht="13.5">
      <c r="A30" s="524"/>
      <c r="B30" s="525"/>
      <c r="C30" s="525"/>
      <c r="D30" s="525"/>
      <c r="E30" s="525"/>
      <c r="F30" s="526"/>
      <c r="J30" s="4"/>
      <c r="K30" s="4"/>
      <c r="L30" s="4"/>
      <c r="M30" s="4"/>
    </row>
    <row r="32" spans="1:6" ht="29.25" customHeight="1">
      <c r="A32" s="517" t="s">
        <v>236</v>
      </c>
      <c r="B32" s="517"/>
      <c r="C32" s="517"/>
      <c r="D32" s="517"/>
      <c r="E32" s="517"/>
      <c r="F32" s="517"/>
    </row>
    <row r="33" spans="1:6" ht="30" customHeight="1">
      <c r="A33" s="517" t="s">
        <v>237</v>
      </c>
      <c r="B33" s="517"/>
      <c r="C33" s="517"/>
      <c r="D33" s="517"/>
      <c r="E33" s="517"/>
      <c r="F33" s="517"/>
    </row>
    <row r="34" spans="1:6" ht="30" customHeight="1">
      <c r="A34" s="517" t="s">
        <v>238</v>
      </c>
      <c r="B34" s="517"/>
      <c r="C34" s="517"/>
      <c r="D34" s="517"/>
      <c r="E34" s="517"/>
      <c r="F34" s="517"/>
    </row>
    <row r="35" spans="1:6" ht="13.5">
      <c r="A35" s="517" t="s">
        <v>239</v>
      </c>
      <c r="B35" s="517"/>
      <c r="C35" s="517"/>
      <c r="D35" s="517"/>
      <c r="E35" s="517"/>
      <c r="F35" s="517"/>
    </row>
  </sheetData>
  <sheetProtection/>
  <mergeCells count="10">
    <mergeCell ref="A1:F1"/>
    <mergeCell ref="A2:F2"/>
    <mergeCell ref="A33:F33"/>
    <mergeCell ref="A34:F34"/>
    <mergeCell ref="A35:F35"/>
    <mergeCell ref="A4:F30"/>
    <mergeCell ref="J5:M12"/>
    <mergeCell ref="J16:M21"/>
    <mergeCell ref="J22:M27"/>
    <mergeCell ref="A32:F3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2013-07-01T02:44:31Z</dcterms:created>
  <dcterms:modified xsi:type="dcterms:W3CDTF">2016-05-27T05:31:58Z</dcterms:modified>
  <cp:category/>
  <cp:version/>
  <cp:contentType/>
  <cp:contentStatus/>
</cp:coreProperties>
</file>