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15" windowWidth="12585" windowHeight="11640" activeTab="0"/>
  </bookViews>
  <sheets>
    <sheet name="B入力①" sheetId="1" r:id="rId1"/>
    <sheet name="B入力②" sheetId="2" r:id="rId2"/>
    <sheet name="排出係数" sheetId="3" r:id="rId3"/>
    <sheet name="B出力" sheetId="4" r:id="rId4"/>
  </sheets>
  <definedNames>
    <definedName name="_xlfn.BAHTTEXT" hidden="1">#NAME?</definedName>
    <definedName name="_xlfn.IFERROR" hidden="1">#NAME?</definedName>
    <definedName name="ＡＡ">#REF!</definedName>
    <definedName name="ＢＢ">#REF!</definedName>
    <definedName name="ＣＣ">#REF!</definedName>
    <definedName name="ＤＤ">#REF!</definedName>
    <definedName name="ＥＥ">#REF!</definedName>
    <definedName name="ＦＦ">#REF!</definedName>
    <definedName name="ＧＧ">#REF!</definedName>
    <definedName name="ＨＨ">#REF!</definedName>
    <definedName name="ＪＪ">#REF!</definedName>
    <definedName name="ＫＫ">#REF!</definedName>
    <definedName name="ＬＬ">#REF!</definedName>
    <definedName name="ＭＭ">#REF!</definedName>
    <definedName name="ＮＮ">#REF!</definedName>
    <definedName name="ＯＯ">#REF!</definedName>
    <definedName name="ＰＰ">#REF!</definedName>
    <definedName name="_xlnm.Print_Area" localSheetId="3">'B出力'!$A$1:$F$30</definedName>
    <definedName name="_xlnm.Print_Area" localSheetId="0">'B入力①'!$A$1:$F$61</definedName>
    <definedName name="_xlnm.Print_Area" localSheetId="1">'B入力②'!$A$1:$O$125</definedName>
    <definedName name="_xlnm.Print_Area" localSheetId="2">'排出係数'!$A$1:$L$56</definedName>
    <definedName name="ＱＱ">#REF!</definedName>
    <definedName name="ＲＲ">#REF!</definedName>
    <definedName name="ＳＳ">#REF!</definedName>
    <definedName name="ＴＴ">#REF!</definedName>
    <definedName name="エネルギーの種類">'排出係数'!$N$12:$N$40</definedName>
  </definedNames>
  <calcPr fullCalcOnLoad="1"/>
</workbook>
</file>

<file path=xl/sharedStrings.xml><?xml version="1.0" encoding="utf-8"?>
<sst xmlns="http://schemas.openxmlformats.org/spreadsheetml/2006/main" count="459" uniqueCount="254">
  <si>
    <t>日本の条件を適用して算定する</t>
  </si>
  <si>
    <t>事業活動の種類</t>
  </si>
  <si>
    <t>標準的な製品</t>
  </si>
  <si>
    <t>過去の製品</t>
  </si>
  <si>
    <t>代替の従前の製品</t>
  </si>
  <si>
    <t>CO2削減の要因</t>
  </si>
  <si>
    <t>評価する製品等の範囲</t>
  </si>
  <si>
    <t>対象とする製品の種類や機種等</t>
  </si>
  <si>
    <t>評価する事業活動の年</t>
  </si>
  <si>
    <t>使用先の範囲</t>
  </si>
  <si>
    <t>海外にも出荷していて、使用先に関わらず評価対象とする場合</t>
  </si>
  <si>
    <t>ベースラインの設定</t>
  </si>
  <si>
    <t>CO2削減の理由</t>
  </si>
  <si>
    <t>評価する活動範囲</t>
  </si>
  <si>
    <t>一部の段階に評価を限定する場合の理由</t>
  </si>
  <si>
    <t>一部の製品を対象</t>
  </si>
  <si>
    <t>　　 生産</t>
  </si>
  <si>
    <t>　　 流通</t>
  </si>
  <si>
    <t>　　 研究開発</t>
  </si>
  <si>
    <t>　　 その他</t>
  </si>
  <si>
    <t>　　 標準的な製品の効率等</t>
  </si>
  <si>
    <t>　　 国の基準等</t>
  </si>
  <si>
    <t>　　 その他</t>
  </si>
  <si>
    <t>　　 自社の旧製品</t>
  </si>
  <si>
    <t>　　 現在、置き換えが想定される過去の標準的な製品
　　 の効率等</t>
  </si>
  <si>
    <t>　　 代替する技術の製品</t>
  </si>
  <si>
    <t>　　 その他</t>
  </si>
  <si>
    <t>　　 原材料調達</t>
  </si>
  <si>
    <t>　　 生産</t>
  </si>
  <si>
    <t>　　 流通</t>
  </si>
  <si>
    <t>　　 使用</t>
  </si>
  <si>
    <t>　　 廃棄・リサイクル</t>
  </si>
  <si>
    <t>　　 評価対象製品のライフサイクル全体のCO2排出量のうち、
　　 一部の段階の排出量が大部分を占めると見込まれる</t>
  </si>
  <si>
    <t>　　 評価対象製品とベースラインにおいて一部の段階以外の
　　 プロセスが大きく異ならない</t>
  </si>
  <si>
    <t>記載例</t>
  </si>
  <si>
    <t>生産</t>
  </si>
  <si>
    <t>流通</t>
  </si>
  <si>
    <t>⑥</t>
  </si>
  <si>
    <t>⑦</t>
  </si>
  <si>
    <t>エネルギーの種類</t>
  </si>
  <si>
    <t>単位発熱量</t>
  </si>
  <si>
    <t>数値</t>
  </si>
  <si>
    <t>数値の根拠</t>
  </si>
  <si>
    <t>原油（コンデンセートを除く。）</t>
  </si>
  <si>
    <t>原油のうちコンデンセート（NGL）</t>
  </si>
  <si>
    <t>揮発油</t>
  </si>
  <si>
    <t>灯油</t>
  </si>
  <si>
    <t>軽油</t>
  </si>
  <si>
    <t>A重油</t>
  </si>
  <si>
    <t>B・C重油</t>
  </si>
  <si>
    <t>石油アスファルト</t>
  </si>
  <si>
    <t>石油コークス</t>
  </si>
  <si>
    <t>石油ガス</t>
  </si>
  <si>
    <t>液化石油ガス（LPG）</t>
  </si>
  <si>
    <t>石油系炭化水素ガス</t>
  </si>
  <si>
    <t>可燃性
天然ガス</t>
  </si>
  <si>
    <t>液化天然ガス（LＮG）</t>
  </si>
  <si>
    <t>その他可燃性天然ガス</t>
  </si>
  <si>
    <t>石炭</t>
  </si>
  <si>
    <t>原料炭</t>
  </si>
  <si>
    <t>一般炭</t>
  </si>
  <si>
    <t>無煙炭</t>
  </si>
  <si>
    <t>石炭コークス</t>
  </si>
  <si>
    <t>コークス炉ガス</t>
  </si>
  <si>
    <t>高炉ガス</t>
  </si>
  <si>
    <t>転炉ガス</t>
  </si>
  <si>
    <t>その他
の燃料</t>
  </si>
  <si>
    <t>都市ガス</t>
  </si>
  <si>
    <t>産業用蒸気</t>
  </si>
  <si>
    <t>産業用以外の蒸気</t>
  </si>
  <si>
    <t>温水</t>
  </si>
  <si>
    <t>冷水</t>
  </si>
  <si>
    <t>電気</t>
  </si>
  <si>
    <t>一般電気
事業者</t>
  </si>
  <si>
    <t>昼間買電</t>
  </si>
  <si>
    <t>GJ/千kWh</t>
  </si>
  <si>
    <t>夜間買電</t>
  </si>
  <si>
    <t>その他</t>
  </si>
  <si>
    <t>上記以外の買電</t>
  </si>
  <si>
    <t>県内事業所生産製品による貢献量(t-CO2)</t>
  </si>
  <si>
    <r>
      <t>CO</t>
    </r>
    <r>
      <rPr>
        <vertAlign val="subscript"/>
        <sz val="11"/>
        <rFont val="ＭＳ Ｐゴシック"/>
        <family val="3"/>
      </rPr>
      <t>２</t>
    </r>
    <r>
      <rPr>
        <sz val="11"/>
        <rFont val="ＭＳ Ｐゴシック"/>
        <family val="3"/>
      </rPr>
      <t>排出係数</t>
    </r>
  </si>
  <si>
    <r>
      <t>燃料　および</t>
    </r>
    <r>
      <rPr>
        <b/>
        <sz val="8"/>
        <rFont val="ＭＳ Ｐゴシック"/>
        <family val="3"/>
      </rPr>
      <t>　</t>
    </r>
    <r>
      <rPr>
        <b/>
        <sz val="11"/>
        <rFont val="ＭＳ Ｐゴシック"/>
        <family val="3"/>
      </rPr>
      <t>熱</t>
    </r>
  </si>
  <si>
    <r>
      <t>GJ/千m</t>
    </r>
    <r>
      <rPr>
        <vertAlign val="superscript"/>
        <sz val="11"/>
        <rFont val="ＭＳ Ｐゴシック"/>
        <family val="3"/>
      </rPr>
      <t>3</t>
    </r>
  </si>
  <si>
    <t>入力シート①</t>
  </si>
  <si>
    <r>
      <t xml:space="preserve">対象とする製品の種類や機種等の具体的内容
</t>
    </r>
    <r>
      <rPr>
        <sz val="11"/>
        <color indexed="12"/>
        <rFont val="ＭＳ Ｐゴシック"/>
        <family val="3"/>
      </rPr>
      <t>【任意回答】</t>
    </r>
  </si>
  <si>
    <r>
      <t xml:space="preserve">具体的な使用先
</t>
    </r>
    <r>
      <rPr>
        <sz val="11"/>
        <color indexed="12"/>
        <rFont val="ＭＳ Ｐゴシック"/>
        <family val="3"/>
      </rPr>
      <t>【任意回答】</t>
    </r>
  </si>
  <si>
    <t>▼リスト「エネルギーの種類」</t>
  </si>
  <si>
    <t>単位</t>
  </si>
  <si>
    <t>年</t>
  </si>
  <si>
    <t>③</t>
  </si>
  <si>
    <t>④</t>
  </si>
  <si>
    <t>廃棄・
リサイクル</t>
  </si>
  <si>
    <t>原材料
調達</t>
  </si>
  <si>
    <t>項目</t>
  </si>
  <si>
    <t>出典</t>
  </si>
  <si>
    <t>％</t>
  </si>
  <si>
    <t>C排出係数</t>
  </si>
  <si>
    <r>
      <t>C</t>
    </r>
    <r>
      <rPr>
        <sz val="11"/>
        <rFont val="ＭＳ Ｐゴシック"/>
        <family val="3"/>
      </rPr>
      <t>O2</t>
    </r>
    <r>
      <rPr>
        <sz val="11"/>
        <rFont val="ＭＳ Ｐゴシック"/>
        <family val="3"/>
      </rPr>
      <t>排出係数（元単位から）</t>
    </r>
  </si>
  <si>
    <r>
      <t>C</t>
    </r>
    <r>
      <rPr>
        <sz val="11"/>
        <rFont val="ＭＳ Ｐゴシック"/>
        <family val="3"/>
      </rPr>
      <t>O2</t>
    </r>
    <r>
      <rPr>
        <sz val="11"/>
        <rFont val="ＭＳ Ｐゴシック"/>
        <family val="3"/>
      </rPr>
      <t>排出係数（熱量から）</t>
    </r>
  </si>
  <si>
    <r>
      <t xml:space="preserve">理由の根拠　
</t>
    </r>
    <r>
      <rPr>
        <sz val="11"/>
        <color indexed="12"/>
        <rFont val="ＭＳ Ｐゴシック"/>
        <family val="3"/>
      </rPr>
      <t>【任意回答】</t>
    </r>
  </si>
  <si>
    <t>入力シート②</t>
  </si>
  <si>
    <t>出力シート</t>
  </si>
  <si>
    <t>計画書に記載する目標</t>
  </si>
  <si>
    <r>
      <t>貢献量(</t>
    </r>
    <r>
      <rPr>
        <sz val="11"/>
        <rFont val="ＭＳ Ｐゴシック"/>
        <family val="3"/>
      </rPr>
      <t>CO2のトン数）以外の方法で目標を設定する場合、下記にご記入ください。</t>
    </r>
  </si>
  <si>
    <t>計画期間</t>
  </si>
  <si>
    <t>合計</t>
  </si>
  <si>
    <t>使用</t>
  </si>
  <si>
    <t>出典</t>
  </si>
  <si>
    <t>合計（全使用期間）</t>
  </si>
  <si>
    <t>（全使用期間）</t>
  </si>
  <si>
    <t>県内事業所生産製品による貢献量
(t-CO2)の目標</t>
  </si>
  <si>
    <t>B (部品・素材メーカー向け/部品・素材の特性から算定)</t>
  </si>
  <si>
    <t>軽量化</t>
  </si>
  <si>
    <t>使用時の燃費改善</t>
  </si>
  <si>
    <t>出荷量が多い種類</t>
  </si>
  <si>
    <t>海外にも出荷/使用先が不明</t>
  </si>
  <si>
    <t>軽量化した</t>
  </si>
  <si>
    <t>B (部品・素材メーカー向け/部品・素材の特性から算定)</t>
  </si>
  <si>
    <t>評価対象の部品・素材の生産量</t>
  </si>
  <si>
    <t>⑤</t>
  </si>
  <si>
    <t>効果発現製品1単位当たりに使用される評価対象の部品・素材量</t>
  </si>
  <si>
    <t>『評価対象の部品・素材を使用した効果発現製品』</t>
  </si>
  <si>
    <t>『比較対象製品(ベースライン)の部品・素材を使用した最終製品』</t>
  </si>
  <si>
    <t>B (部品・素材メーカー向け/部品・素材の特性から算定)</t>
  </si>
  <si>
    <t>※最左欄の数字は、手引き 実践編１「算定作業シート」の書き込み欄の数字に一致します。</t>
  </si>
  <si>
    <t>※入力シート①を入力すると、文章として表示されます。</t>
  </si>
  <si>
    <t>CO2削減に寄与する部品の特性</t>
  </si>
  <si>
    <t>⇒具体的な内容</t>
  </si>
  <si>
    <t>※非表示にしてください</t>
  </si>
  <si>
    <t>製品の想定生涯使用量</t>
  </si>
  <si>
    <t>・単位も合わせて入力してください。</t>
  </si>
  <si>
    <r>
      <t>・「③製品の想定生涯使用量」では、製品の特性によって適切な単位を設定してください。（年、時間、k</t>
    </r>
    <r>
      <rPr>
        <sz val="11"/>
        <rFont val="ＭＳ Ｐゴシック"/>
        <family val="3"/>
      </rPr>
      <t>m　等）</t>
    </r>
  </si>
  <si>
    <r>
      <t>【参考　電気の単位発熱量、C</t>
    </r>
    <r>
      <rPr>
        <sz val="11"/>
        <rFont val="ＭＳ Ｐゴシック"/>
        <family val="3"/>
      </rPr>
      <t>O2排出係数</t>
    </r>
    <r>
      <rPr>
        <sz val="11"/>
        <rFont val="ＭＳ Ｐゴシック"/>
        <family val="3"/>
      </rPr>
      <t>】</t>
    </r>
  </si>
  <si>
    <t>・電気の排出係数等を修正する場合は、上表の電気の欄の値と出典を置き換えてください。</t>
  </si>
  <si>
    <t>kgCO2/kWh</t>
  </si>
  <si>
    <t>※非表示にしてください。</t>
  </si>
  <si>
    <t>電気</t>
  </si>
  <si>
    <t>＜－－－－非表示にしてくださいーーーーーーーーーーーーーーーーーーー＞</t>
  </si>
  <si>
    <t>合成繊維</t>
  </si>
  <si>
    <t>g</t>
  </si>
  <si>
    <t>g</t>
  </si>
  <si>
    <t>⑤CO2排出係数</t>
  </si>
  <si>
    <t>出典</t>
  </si>
  <si>
    <t>製品</t>
  </si>
  <si>
    <t>『比較対象製品(ベースライン)の部品・素材を使用した最終製品』</t>
  </si>
  <si>
    <t>CO2削減率（％）</t>
  </si>
  <si>
    <t>活動量
（原材料使用量等）</t>
  </si>
  <si>
    <t>部品・素材の評価方法</t>
  </si>
  <si>
    <t>tCO2</t>
  </si>
  <si>
    <t>Step8　算定に必要なデータの収集</t>
  </si>
  <si>
    <t>Step9　算定</t>
  </si>
  <si>
    <t>Step1　評価対象の特定</t>
  </si>
  <si>
    <t>Step2　評価する製品等の範囲の設定</t>
  </si>
  <si>
    <t>Step3　時間軸の設定</t>
  </si>
  <si>
    <t>Step4　使用先の範囲の設定</t>
  </si>
  <si>
    <t>Step5　ベースラインの設定</t>
  </si>
  <si>
    <t>Step6　評価する活動範囲の設定</t>
  </si>
  <si>
    <t>Step7　部品・素材の評価方法の検討（任意）</t>
  </si>
  <si>
    <t>ライフサイクルの一部を評価</t>
  </si>
  <si>
    <t>・投入している原材料・燃料・熱・電気等の使用量を入力してください(※燃料・熱・電気についてはリストから選択してください)。</t>
  </si>
  <si>
    <t>燃料・熱・電気
使用量</t>
  </si>
  <si>
    <t>燃料・熱・電気
使用量</t>
  </si>
  <si>
    <t>使用</t>
  </si>
  <si>
    <t>［１］</t>
  </si>
  <si>
    <t>製品の想定生涯使用量、生産量等</t>
  </si>
  <si>
    <t>［２］原材料・燃料・熱・電気等の使用量</t>
  </si>
  <si>
    <t>［１］CO2排出量の算定結果</t>
  </si>
  <si>
    <t>［２］貢献量・削減率</t>
  </si>
  <si>
    <t>［３］CO2排出原単位(排出係数)の設定</t>
  </si>
  <si>
    <r>
      <t>k</t>
    </r>
    <r>
      <rPr>
        <sz val="11"/>
        <rFont val="ＭＳ Ｐゴシック"/>
        <family val="3"/>
      </rPr>
      <t>g</t>
    </r>
    <r>
      <rPr>
        <sz val="11"/>
        <rFont val="ＭＳ Ｐゴシック"/>
        <family val="3"/>
      </rPr>
      <t>CO2/l</t>
    </r>
  </si>
  <si>
    <r>
      <t>tC</t>
    </r>
    <r>
      <rPr>
        <sz val="11"/>
        <rFont val="ＭＳ Ｐゴシック"/>
        <family val="3"/>
      </rPr>
      <t>O2</t>
    </r>
    <r>
      <rPr>
        <sz val="11"/>
        <rFont val="ＭＳ Ｐゴシック"/>
        <family val="3"/>
      </rPr>
      <t>/GJ</t>
    </r>
  </si>
  <si>
    <t>滋賀県内事業所で生産する部品・素材の生産量に対応する効果発現製品(最終製品)の生産数</t>
  </si>
  <si>
    <t>・「B入力①」シートで「ライフサイクルの一部を評価」を選択した場合、評価対象でない段階は灰色で示されますが、数値を入力した場合には計上されます。</t>
  </si>
  <si>
    <t>・CO2排出原単位（排出係数）を設定してください(※燃料・熱・電気については、「排出係数」シートの数値を変更すると反映されます)。</t>
  </si>
  <si>
    <t>※計画書提出の場合・・・標準様式第１号（第４面または第２面）に転記するか、または計画書に出力シートを添付してください。</t>
  </si>
  <si>
    <t>※報告書提出の場合・・・標準様式第２号（第２面）に転記するか、または報告書に出力シートを添付してください。</t>
  </si>
  <si>
    <t>※上記の出力は記載例のため、必要に応じて適宜修正や説明を補足していただいて構いません。</t>
  </si>
  <si>
    <t>列車用布バネシート</t>
  </si>
  <si>
    <t>列車</t>
  </si>
  <si>
    <t>ある特定系列の車輌を対象として評価します。</t>
  </si>
  <si>
    <t>タイ</t>
  </si>
  <si>
    <t>従来型の「列車用金属バネシート」</t>
  </si>
  <si>
    <t>kg/両</t>
  </si>
  <si>
    <t>kg</t>
  </si>
  <si>
    <t>両</t>
  </si>
  <si>
    <t>熱間圧延鋼材</t>
  </si>
  <si>
    <t>評価対象製品
（部品・素材）</t>
  </si>
  <si>
    <t>効果発現製品
（評価対象製品が用いられる最終製品等）</t>
  </si>
  <si>
    <t xml:space="preserve">列車用シートが軽量化された場合とされない場合（従来製品）の列車のエネルギー使用量の差を評価します。
ただし、実際に当事業所の部品が使用された列車の情報を把握することは困難なため、一般的な列車の軽量化による効率改善の値を用いて算定します。
列車の軽量化による効率改善の程度および主要な数値については、●●（出典）の設定値に従いました。
</t>
  </si>
  <si>
    <t>A重油</t>
  </si>
  <si>
    <t>軽油</t>
  </si>
  <si>
    <t>※提出時には、可能であれば「B入力①」シート、「B入力②」シートも添付して提出してください。（非公表になります。）</t>
  </si>
  <si>
    <r>
      <t>※算定省令：特定事業者の事業活動に伴う温室効果ガスの排出量の算定に関する省令（平成18年経済産業省・環境省令第</t>
    </r>
    <r>
      <rPr>
        <sz val="11"/>
        <rFont val="ＭＳ Ｐゴシック"/>
        <family val="3"/>
      </rPr>
      <t>3</t>
    </r>
    <r>
      <rPr>
        <sz val="11"/>
        <rFont val="ＭＳ Ｐゴシック"/>
        <family val="3"/>
      </rPr>
      <t>号）</t>
    </r>
  </si>
  <si>
    <t>算定省令別表第1</t>
  </si>
  <si>
    <t>tC/GJ</t>
  </si>
  <si>
    <t>GJ/t</t>
  </si>
  <si>
    <t>算定省令第2条第6項</t>
  </si>
  <si>
    <t>標準的な製品</t>
  </si>
  <si>
    <t>※「各地域の条件を用いる」場合、「B入力②」シートでは複数地域の条件設定には対応していません。</t>
  </si>
  <si>
    <t>大阪ガス公表値</t>
  </si>
  <si>
    <t>省エネ法施行規則第4条第3項第2号</t>
  </si>
  <si>
    <r>
      <t>サプライチェーンを通じた組織の温室効果ガス排出等の算定のための排出原単位データベース（ver.2.2</t>
    </r>
    <r>
      <rPr>
        <sz val="11"/>
        <rFont val="ＭＳ Ｐゴシック"/>
        <family val="3"/>
      </rPr>
      <t>）</t>
    </r>
    <r>
      <rPr>
        <sz val="11"/>
        <rFont val="ＭＳ Ｐゴシック"/>
        <family val="3"/>
      </rPr>
      <t>(2015年3月)</t>
    </r>
  </si>
  <si>
    <t>２０１６年度報告用係数</t>
  </si>
  <si>
    <t>単位</t>
  </si>
  <si>
    <t>GJ/kl</t>
  </si>
  <si>
    <t>tC/GJ</t>
  </si>
  <si>
    <t>l</t>
  </si>
  <si>
    <r>
      <t>tC</t>
    </r>
    <r>
      <rPr>
        <sz val="11"/>
        <rFont val="ＭＳ Ｐゴシック"/>
        <family val="3"/>
      </rPr>
      <t>O2</t>
    </r>
    <r>
      <rPr>
        <sz val="11"/>
        <rFont val="ＭＳ Ｐゴシック"/>
        <family val="3"/>
      </rPr>
      <t>/</t>
    </r>
    <r>
      <rPr>
        <sz val="11"/>
        <rFont val="ＭＳ Ｐゴシック"/>
        <family val="3"/>
      </rPr>
      <t>G</t>
    </r>
    <r>
      <rPr>
        <sz val="11"/>
        <rFont val="ＭＳ Ｐゴシック"/>
        <family val="3"/>
      </rPr>
      <t>J</t>
    </r>
  </si>
  <si>
    <r>
      <t>k</t>
    </r>
    <r>
      <rPr>
        <sz val="11"/>
        <rFont val="ＭＳ Ｐゴシック"/>
        <family val="3"/>
      </rPr>
      <t>g</t>
    </r>
    <r>
      <rPr>
        <sz val="11"/>
        <rFont val="ＭＳ Ｐゴシック"/>
        <family val="3"/>
      </rPr>
      <t>CO2/l</t>
    </r>
  </si>
  <si>
    <r>
      <t>tC</t>
    </r>
    <r>
      <rPr>
        <sz val="11"/>
        <rFont val="ＭＳ Ｐゴシック"/>
        <family val="3"/>
      </rPr>
      <t>O2</t>
    </r>
    <r>
      <rPr>
        <sz val="11"/>
        <rFont val="ＭＳ Ｐゴシック"/>
        <family val="3"/>
      </rPr>
      <t>/GJ</t>
    </r>
  </si>
  <si>
    <t>ナフサ</t>
  </si>
  <si>
    <t>GJ/kl</t>
  </si>
  <si>
    <t>tC/GJ</t>
  </si>
  <si>
    <t>GJ/t</t>
  </si>
  <si>
    <r>
      <t>k</t>
    </r>
    <r>
      <rPr>
        <sz val="11"/>
        <rFont val="ＭＳ Ｐゴシック"/>
        <family val="3"/>
      </rPr>
      <t>g</t>
    </r>
  </si>
  <si>
    <r>
      <t>k</t>
    </r>
    <r>
      <rPr>
        <sz val="11"/>
        <rFont val="ＭＳ Ｐゴシック"/>
        <family val="3"/>
      </rPr>
      <t>g</t>
    </r>
  </si>
  <si>
    <r>
      <t>tC</t>
    </r>
    <r>
      <rPr>
        <sz val="11"/>
        <rFont val="ＭＳ Ｐゴシック"/>
        <family val="3"/>
      </rPr>
      <t>O2</t>
    </r>
    <r>
      <rPr>
        <sz val="11"/>
        <rFont val="ＭＳ Ｐゴシック"/>
        <family val="3"/>
      </rPr>
      <t>/GJ</t>
    </r>
  </si>
  <si>
    <r>
      <t>k</t>
    </r>
    <r>
      <rPr>
        <sz val="11"/>
        <rFont val="ＭＳ Ｐゴシック"/>
        <family val="3"/>
      </rPr>
      <t>g</t>
    </r>
    <r>
      <rPr>
        <sz val="11"/>
        <rFont val="ＭＳ Ｐゴシック"/>
        <family val="3"/>
      </rPr>
      <t>CO2/l</t>
    </r>
  </si>
  <si>
    <t>　</t>
  </si>
  <si>
    <t>GJ/t</t>
  </si>
  <si>
    <t>tC/GJ</t>
  </si>
  <si>
    <r>
      <t>k</t>
    </r>
    <r>
      <rPr>
        <sz val="11"/>
        <rFont val="ＭＳ Ｐゴシック"/>
        <family val="3"/>
      </rPr>
      <t>g</t>
    </r>
  </si>
  <si>
    <r>
      <t>tC</t>
    </r>
    <r>
      <rPr>
        <sz val="11"/>
        <rFont val="ＭＳ Ｐゴシック"/>
        <family val="3"/>
      </rPr>
      <t>O2</t>
    </r>
    <r>
      <rPr>
        <sz val="11"/>
        <rFont val="ＭＳ Ｐゴシック"/>
        <family val="3"/>
      </rPr>
      <t>/GJ</t>
    </r>
  </si>
  <si>
    <r>
      <t>k</t>
    </r>
    <r>
      <rPr>
        <sz val="11"/>
        <rFont val="ＭＳ Ｐゴシック"/>
        <family val="3"/>
      </rPr>
      <t>g</t>
    </r>
    <r>
      <rPr>
        <sz val="11"/>
        <rFont val="ＭＳ Ｐゴシック"/>
        <family val="3"/>
      </rPr>
      <t>CO2/l</t>
    </r>
  </si>
  <si>
    <t>tC/GJ</t>
  </si>
  <si>
    <t>m3</t>
  </si>
  <si>
    <r>
      <t>k</t>
    </r>
    <r>
      <rPr>
        <sz val="11"/>
        <rFont val="ＭＳ Ｐゴシック"/>
        <family val="3"/>
      </rPr>
      <t>g</t>
    </r>
    <r>
      <rPr>
        <sz val="11"/>
        <rFont val="ＭＳ Ｐゴシック"/>
        <family val="3"/>
      </rPr>
      <t>CO2/m3</t>
    </r>
  </si>
  <si>
    <r>
      <t>kg</t>
    </r>
    <r>
      <rPr>
        <sz val="11"/>
        <rFont val="ＭＳ Ｐゴシック"/>
        <family val="3"/>
      </rPr>
      <t>CO2/</t>
    </r>
    <r>
      <rPr>
        <sz val="11"/>
        <rFont val="ＭＳ Ｐゴシック"/>
        <family val="3"/>
      </rPr>
      <t>kg</t>
    </r>
  </si>
  <si>
    <t>m3</t>
  </si>
  <si>
    <r>
      <t>tC</t>
    </r>
    <r>
      <rPr>
        <sz val="11"/>
        <rFont val="ＭＳ Ｐゴシック"/>
        <family val="3"/>
      </rPr>
      <t>O2</t>
    </r>
    <r>
      <rPr>
        <sz val="11"/>
        <rFont val="ＭＳ Ｐゴシック"/>
        <family val="3"/>
      </rPr>
      <t>/GJ</t>
    </r>
  </si>
  <si>
    <r>
      <t>kg</t>
    </r>
    <r>
      <rPr>
        <sz val="11"/>
        <rFont val="ＭＳ Ｐゴシック"/>
        <family val="3"/>
      </rPr>
      <t>CO2/</t>
    </r>
    <r>
      <rPr>
        <sz val="11"/>
        <rFont val="ＭＳ Ｐゴシック"/>
        <family val="3"/>
      </rPr>
      <t>kg</t>
    </r>
  </si>
  <si>
    <t>GJ/t</t>
  </si>
  <si>
    <t>tC/GJ</t>
  </si>
  <si>
    <t>コールタール</t>
  </si>
  <si>
    <t>　</t>
  </si>
  <si>
    <r>
      <t>M</t>
    </r>
    <r>
      <rPr>
        <sz val="11"/>
        <rFont val="ＭＳ Ｐゴシック"/>
        <family val="3"/>
      </rPr>
      <t>J</t>
    </r>
  </si>
  <si>
    <r>
      <t>kg</t>
    </r>
    <r>
      <rPr>
        <sz val="11"/>
        <rFont val="ＭＳ Ｐゴシック"/>
        <family val="3"/>
      </rPr>
      <t>CO2/</t>
    </r>
    <r>
      <rPr>
        <sz val="11"/>
        <rFont val="ＭＳ Ｐゴシック"/>
        <family val="3"/>
      </rPr>
      <t>M</t>
    </r>
    <r>
      <rPr>
        <sz val="11"/>
        <rFont val="ＭＳ Ｐゴシック"/>
        <family val="3"/>
      </rPr>
      <t>J</t>
    </r>
  </si>
  <si>
    <r>
      <t>kg</t>
    </r>
    <r>
      <rPr>
        <sz val="11"/>
        <rFont val="ＭＳ Ｐゴシック"/>
        <family val="3"/>
      </rPr>
      <t>CO2/</t>
    </r>
    <r>
      <rPr>
        <sz val="11"/>
        <rFont val="ＭＳ Ｐゴシック"/>
        <family val="3"/>
      </rPr>
      <t>M</t>
    </r>
    <r>
      <rPr>
        <sz val="11"/>
        <rFont val="ＭＳ Ｐゴシック"/>
        <family val="3"/>
      </rPr>
      <t>J</t>
    </r>
  </si>
  <si>
    <t>GJ/GJ</t>
  </si>
  <si>
    <t>省エネ法施行規則別表第2</t>
  </si>
  <si>
    <r>
      <t>tCO</t>
    </r>
    <r>
      <rPr>
        <vertAlign val="subscript"/>
        <sz val="11"/>
        <rFont val="ＭＳ Ｐゴシック"/>
        <family val="3"/>
      </rPr>
      <t>2</t>
    </r>
    <r>
      <rPr>
        <sz val="11"/>
        <rFont val="ＭＳ Ｐゴシック"/>
        <family val="3"/>
      </rPr>
      <t>/GJ</t>
    </r>
  </si>
  <si>
    <r>
      <t>M</t>
    </r>
    <r>
      <rPr>
        <sz val="11"/>
        <rFont val="ＭＳ Ｐゴシック"/>
        <family val="3"/>
      </rPr>
      <t>J</t>
    </r>
  </si>
  <si>
    <t>GJ/GJ</t>
  </si>
  <si>
    <t>省エネ法施行規則別表第2</t>
  </si>
  <si>
    <r>
      <t>tCO</t>
    </r>
    <r>
      <rPr>
        <vertAlign val="subscript"/>
        <sz val="11"/>
        <rFont val="ＭＳ Ｐゴシック"/>
        <family val="3"/>
      </rPr>
      <t>2</t>
    </r>
    <r>
      <rPr>
        <sz val="11"/>
        <rFont val="ＭＳ Ｐゴシック"/>
        <family val="3"/>
      </rPr>
      <t>/GJ</t>
    </r>
  </si>
  <si>
    <t>kWh</t>
  </si>
  <si>
    <r>
      <t>tC</t>
    </r>
    <r>
      <rPr>
        <sz val="11"/>
        <rFont val="ＭＳ Ｐゴシック"/>
        <family val="3"/>
      </rPr>
      <t>O2</t>
    </r>
    <r>
      <rPr>
        <sz val="11"/>
        <rFont val="ＭＳ Ｐゴシック"/>
        <family val="3"/>
      </rPr>
      <t>/GJ</t>
    </r>
  </si>
  <si>
    <r>
      <t>k</t>
    </r>
    <r>
      <rPr>
        <sz val="11"/>
        <rFont val="ＭＳ Ｐゴシック"/>
        <family val="3"/>
      </rPr>
      <t>g</t>
    </r>
    <r>
      <rPr>
        <sz val="11"/>
        <rFont val="ＭＳ Ｐゴシック"/>
        <family val="3"/>
      </rPr>
      <t>CO2/kWh</t>
    </r>
  </si>
  <si>
    <r>
      <t>kgCO</t>
    </r>
    <r>
      <rPr>
        <vertAlign val="subscript"/>
        <sz val="11"/>
        <rFont val="ＭＳ Ｐゴシック"/>
        <family val="3"/>
      </rPr>
      <t>2</t>
    </r>
    <r>
      <rPr>
        <sz val="11"/>
        <rFont val="ＭＳ Ｐゴシック"/>
        <family val="3"/>
      </rPr>
      <t>/kWh</t>
    </r>
  </si>
  <si>
    <t>電気事業者の平成26年度実排出係数（電気事業連合会）</t>
  </si>
  <si>
    <t>単位</t>
  </si>
  <si>
    <t>省エネ法施行規則別表第3</t>
  </si>
  <si>
    <t>関西電力の平成26年度実排出係数</t>
  </si>
  <si>
    <t>省エネ法施行規則第4条第3項第2号</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</si>
</sst>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quot;年&quot;"/>
    <numFmt numFmtId="181" formatCode="0.0000"/>
    <numFmt numFmtId="182" formatCode="0.00_);[Red]\(0.00\)"/>
    <numFmt numFmtId="183" formatCode="0.0_);[Red]\(0.0\)"/>
    <numFmt numFmtId="184" formatCode="#,##0.0;&quot;▲ &quot;#,##0.0"/>
    <numFmt numFmtId="185" formatCode="#,##0.00;&quot;▲ &quot;#,##0.00"/>
    <numFmt numFmtId="186" formatCode="#,##0;&quot;▲ &quot;#,##0"/>
    <numFmt numFmtId="187" formatCode="#,##0.0000;&quot;▲ &quot;#,##0.0000"/>
    <numFmt numFmtId="188" formatCode="#,##0.000;&quot;▲ &quot;#,##0.000"/>
    <numFmt numFmtId="189" formatCode="0.000"/>
    <numFmt numFmtId="190" formatCode="0&quot;段&quot;&quot;階&quot;"/>
    <numFmt numFmtId="191" formatCode="#&quot;段&quot;&quot;階&quot;"/>
    <numFmt numFmtId="192" formatCode="@&quot;段&quot;&quot;階&quot;"/>
    <numFmt numFmtId="193" formatCode="0.00_ "/>
    <numFmt numFmtId="194" formatCode="0.0_ "/>
    <numFmt numFmtId="195" formatCode="#,##0.0_ "/>
    <numFmt numFmtId="196" formatCode="#,##0_ "/>
    <numFmt numFmtId="197" formatCode="#,##0_);[Red]\(#,##0\)"/>
    <numFmt numFmtId="198" formatCode="&quot;(&quot;General&quot;年)&quot;"/>
    <numFmt numFmtId="199" formatCode="0.000_ "/>
    <numFmt numFmtId="200" formatCode="0.00000_ "/>
    <numFmt numFmtId="201" formatCode="#,##0.00000_);[Red]\(#,##0.00000\)"/>
  </numFmts>
  <fonts count="39">
    <font>
      <sz val="11"/>
      <name val="ＭＳ Ｐゴシック"/>
      <family val="3"/>
    </font>
    <font>
      <sz val="6"/>
      <name val="ＭＳ Ｐゴシック"/>
      <family val="3"/>
    </font>
    <font>
      <b/>
      <sz val="11"/>
      <name val="ＭＳ Ｐゴシック"/>
      <family val="3"/>
    </font>
    <font>
      <b/>
      <sz val="14"/>
      <name val="ＭＳ Ｐゴシック"/>
      <family val="3"/>
    </font>
    <font>
      <sz val="9"/>
      <name val="MS UI Gothic"/>
      <family val="3"/>
    </font>
    <font>
      <sz val="9"/>
      <name val="ＭＳ Ｐゴシック"/>
      <family val="3"/>
    </font>
    <font>
      <sz val="9"/>
      <color indexed="8"/>
      <name val="MS UI Gothic"/>
      <family val="3"/>
    </font>
    <font>
      <sz val="9"/>
      <color indexed="9"/>
      <name val="MS UI Gothic"/>
      <family val="3"/>
    </font>
    <font>
      <sz val="11"/>
      <color indexed="10"/>
      <name val="ＭＳ Ｐゴシック"/>
      <family val="3"/>
    </font>
    <font>
      <b/>
      <sz val="18"/>
      <color indexed="56"/>
      <name val="ＭＳ Ｐゴシック"/>
      <family val="3"/>
    </font>
    <font>
      <b/>
      <sz val="9"/>
      <color indexed="9"/>
      <name val="MS UI Gothic"/>
      <family val="3"/>
    </font>
    <font>
      <sz val="9"/>
      <color indexed="60"/>
      <name val="MS UI Gothic"/>
      <family val="3"/>
    </font>
    <font>
      <u val="single"/>
      <sz val="11"/>
      <color indexed="12"/>
      <name val="ＭＳ Ｐゴシック"/>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sz val="11"/>
      <color indexed="8"/>
      <name val="ＭＳ Ｐゴシック"/>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u val="single"/>
      <sz val="11"/>
      <color indexed="36"/>
      <name val="ＭＳ Ｐゴシック"/>
      <family val="3"/>
    </font>
    <font>
      <sz val="9"/>
      <color indexed="17"/>
      <name val="MS UI Gothic"/>
      <family val="3"/>
    </font>
    <font>
      <vertAlign val="subscript"/>
      <sz val="11"/>
      <name val="ＭＳ Ｐゴシック"/>
      <family val="3"/>
    </font>
    <font>
      <b/>
      <sz val="8"/>
      <name val="ＭＳ Ｐゴシック"/>
      <family val="3"/>
    </font>
    <font>
      <vertAlign val="superscript"/>
      <sz val="11"/>
      <name val="ＭＳ Ｐゴシック"/>
      <family val="3"/>
    </font>
    <font>
      <sz val="10"/>
      <name val="ＭＳ Ｐゴシック"/>
      <family val="3"/>
    </font>
    <font>
      <sz val="11"/>
      <color indexed="12"/>
      <name val="ＭＳ Ｐゴシック"/>
      <family val="3"/>
    </font>
    <font>
      <sz val="10"/>
      <color indexed="8"/>
      <name val="ＭＳ Ｐゴシック"/>
      <family val="3"/>
    </font>
    <font>
      <b/>
      <sz val="12"/>
      <name val="ＭＳ Ｐゴシック"/>
      <family val="3"/>
    </font>
    <font>
      <sz val="11"/>
      <name val="ＭＳ 明朝"/>
      <family val="1"/>
    </font>
    <font>
      <sz val="11"/>
      <color indexed="41"/>
      <name val="ＭＳ Ｐゴシック"/>
      <family val="3"/>
    </font>
    <font>
      <b/>
      <sz val="12"/>
      <color indexed="8"/>
      <name val="ＭＳ Ｐゴシック"/>
      <family val="3"/>
    </font>
    <font>
      <sz val="12"/>
      <color indexed="9"/>
      <name val="ＭＳ Ｐゴシック"/>
      <family val="3"/>
    </font>
    <font>
      <vertAlign val="subscript"/>
      <sz val="12"/>
      <color indexed="9"/>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darkTrellis">
        <fgColor indexed="9"/>
        <bgColor indexed="31"/>
      </patternFill>
    </fill>
    <fill>
      <patternFill patternType="solid">
        <fgColor indexed="9"/>
        <bgColor indexed="64"/>
      </patternFill>
    </fill>
    <fill>
      <patternFill patternType="solid">
        <fgColor indexed="8"/>
        <bgColor indexed="64"/>
      </patternFill>
    </fill>
  </fills>
  <borders count="172">
    <border>
      <left/>
      <right/>
      <top/>
      <bottom/>
      <diagonal/>
    </border>
    <border diagonalUp="1">
      <left style="thin"/>
      <right/>
      <top style="thin"/>
      <bottom style="thin"/>
      <diagonal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medium"/>
      <top style="double"/>
      <bottom style="thin"/>
    </border>
    <border>
      <left style="thin"/>
      <right style="medium"/>
      <top>
        <color indexed="63"/>
      </top>
      <bottom style="thin"/>
    </border>
    <border>
      <left style="thin"/>
      <right style="medium"/>
      <top style="thin"/>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hair"/>
    </border>
    <border>
      <left style="thin"/>
      <right style="medium"/>
      <top style="hair"/>
      <bottom style="hair"/>
    </border>
    <border>
      <left style="medium"/>
      <right style="medium"/>
      <top style="thin"/>
      <bottom style="hair"/>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thin"/>
      <right>
        <color indexed="63"/>
      </right>
      <top style="medium"/>
      <bottom style="hair"/>
    </border>
    <border>
      <left style="thin"/>
      <right style="thin"/>
      <top style="medium"/>
      <bottom style="hair"/>
    </border>
    <border>
      <left style="thin"/>
      <right style="medium"/>
      <top style="medium"/>
      <bottom style="hair"/>
    </border>
    <border>
      <left style="thin"/>
      <right>
        <color indexed="63"/>
      </right>
      <top style="hair"/>
      <bottom style="thin"/>
    </border>
    <border>
      <left style="thin"/>
      <right>
        <color indexed="63"/>
      </right>
      <top style="thin"/>
      <bottom style="medium"/>
    </border>
    <border>
      <left style="thin"/>
      <right style="hair"/>
      <top style="thin"/>
      <bottom style="thin"/>
    </border>
    <border>
      <left style="hair"/>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style="hair"/>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style="hair"/>
      <top style="double"/>
      <bottom style="hair"/>
    </border>
    <border>
      <left style="hair"/>
      <right style="hair"/>
      <top>
        <color indexed="63"/>
      </top>
      <bottom style="double"/>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double"/>
      <bottom style="thin"/>
    </border>
    <border>
      <left style="medium"/>
      <right style="medium"/>
      <top style="thin"/>
      <bottom style="thin"/>
    </border>
    <border>
      <left style="medium"/>
      <right style="medium"/>
      <top style="hair"/>
      <bottom style="thin"/>
    </border>
    <border>
      <left style="medium"/>
      <right style="medium"/>
      <top style="hair"/>
      <bottom style="hair"/>
    </border>
    <border>
      <left>
        <color indexed="63"/>
      </left>
      <right style="medium"/>
      <top>
        <color indexed="63"/>
      </top>
      <bottom style="mediu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medium"/>
    </border>
    <border>
      <left>
        <color indexed="63"/>
      </left>
      <right>
        <color indexed="63"/>
      </right>
      <top>
        <color indexed="63"/>
      </top>
      <bottom style="medium"/>
    </border>
    <border>
      <left style="medium"/>
      <right style="thin"/>
      <top style="thin"/>
      <bottom style="medium"/>
    </border>
    <border>
      <left style="hair"/>
      <right style="hair"/>
      <top>
        <color indexed="63"/>
      </top>
      <bottom style="thin"/>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hair"/>
      <right style="thin"/>
      <top style="hair"/>
      <bottom>
        <color indexed="63"/>
      </bottom>
    </border>
    <border>
      <left style="hair"/>
      <right>
        <color indexed="63"/>
      </right>
      <top style="thin"/>
      <bottom style="hair"/>
    </border>
    <border>
      <left style="hair"/>
      <right style="thin"/>
      <top>
        <color indexed="63"/>
      </top>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hair"/>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hair"/>
      <right style="hair"/>
      <top style="double"/>
      <bottom style="double"/>
    </border>
    <border>
      <left style="double"/>
      <right>
        <color indexed="63"/>
      </right>
      <top style="double"/>
      <bottom style="hair"/>
    </border>
    <border>
      <left style="double"/>
      <right>
        <color indexed="63"/>
      </right>
      <top style="hair"/>
      <bottom style="hair"/>
    </border>
    <border>
      <left style="double"/>
      <right>
        <color indexed="63"/>
      </right>
      <top style="hair"/>
      <bottom>
        <color indexed="63"/>
      </bottom>
    </border>
    <border>
      <left style="double"/>
      <right>
        <color indexed="63"/>
      </right>
      <top style="thin"/>
      <bottom style="hair"/>
    </border>
    <border>
      <left style="double"/>
      <right>
        <color indexed="63"/>
      </right>
      <top style="hair"/>
      <bottom style="thin"/>
    </border>
    <border>
      <left style="double"/>
      <right>
        <color indexed="63"/>
      </right>
      <top>
        <color indexed="63"/>
      </top>
      <bottom style="double"/>
    </border>
    <border>
      <left style="double"/>
      <right>
        <color indexed="63"/>
      </right>
      <top>
        <color indexed="63"/>
      </top>
      <bottom>
        <color indexed="63"/>
      </bottom>
    </border>
    <border>
      <left style="double"/>
      <right>
        <color indexed="63"/>
      </right>
      <top style="double"/>
      <bottom style="double"/>
    </border>
    <border>
      <left style="thin"/>
      <right style="thin"/>
      <top>
        <color indexed="63"/>
      </top>
      <bottom style="thin"/>
    </border>
    <border>
      <left>
        <color indexed="63"/>
      </left>
      <right>
        <color indexed="63"/>
      </right>
      <top style="double"/>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color indexed="63"/>
      </top>
      <bottom style="double"/>
    </border>
    <border>
      <left>
        <color indexed="63"/>
      </left>
      <right>
        <color indexed="63"/>
      </right>
      <top style="double"/>
      <bottom style="double"/>
    </border>
    <border>
      <left style="thin"/>
      <right style="thin"/>
      <top>
        <color indexed="63"/>
      </top>
      <bottom>
        <color indexed="63"/>
      </bottom>
    </border>
    <border>
      <left style="thin"/>
      <right style="thin"/>
      <top style="double"/>
      <bottom style="hair"/>
    </border>
    <border>
      <left style="thin"/>
      <right style="thin"/>
      <top style="hair"/>
      <bottom>
        <color indexed="63"/>
      </bottom>
    </border>
    <border diagonalUp="1">
      <left style="thin"/>
      <right style="thin"/>
      <top style="thin"/>
      <bottom style="hair"/>
      <diagonal style="hair"/>
    </border>
    <border>
      <left style="thin"/>
      <right style="double"/>
      <top style="double"/>
      <bottom style="double"/>
    </border>
    <border diagonalUp="1">
      <left style="double"/>
      <right>
        <color indexed="63"/>
      </right>
      <top style="thin"/>
      <bottom style="hair"/>
      <diagonal style="hair"/>
    </border>
    <border diagonalUp="1">
      <left style="hair"/>
      <right style="hair"/>
      <top style="thin"/>
      <bottom style="hair"/>
      <diagonal style="hair"/>
    </border>
    <border diagonalUp="1">
      <left>
        <color indexed="63"/>
      </left>
      <right>
        <color indexed="63"/>
      </right>
      <top style="thin"/>
      <bottom style="hair"/>
      <diagonal style="hair"/>
    </border>
    <border>
      <left>
        <color indexed="63"/>
      </left>
      <right>
        <color indexed="63"/>
      </right>
      <top style="thin"/>
      <bottom>
        <color indexed="63"/>
      </bottom>
    </border>
    <border>
      <left style="medium"/>
      <right style="thin"/>
      <top style="double"/>
      <bottom style="thin"/>
    </border>
    <border>
      <left style="medium"/>
      <right style="thin"/>
      <top style="thin"/>
      <bottom style="thin"/>
    </border>
    <border>
      <left style="medium"/>
      <right style="thin"/>
      <top>
        <color indexed="63"/>
      </top>
      <bottom style="thin"/>
    </border>
    <border>
      <left style="medium"/>
      <right style="thin"/>
      <top style="thin"/>
      <bottom style="hair"/>
    </border>
    <border>
      <left style="medium"/>
      <right style="thin"/>
      <top style="hair"/>
      <bottom style="thin"/>
    </border>
    <border>
      <left style="medium"/>
      <right style="thin"/>
      <top style="hair"/>
      <bottom style="hair"/>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style="thin"/>
      <top style="thin"/>
      <bottom>
        <color indexed="63"/>
      </bottom>
    </border>
    <border>
      <left style="thin"/>
      <right>
        <color indexed="63"/>
      </right>
      <top style="thin"/>
      <bottom style="dotted"/>
    </border>
    <border>
      <left>
        <color indexed="63"/>
      </left>
      <right style="thin"/>
      <top style="thin"/>
      <bottom style="dotted"/>
    </border>
    <border>
      <left>
        <color indexed="63"/>
      </left>
      <right>
        <color indexed="63"/>
      </right>
      <top>
        <color indexed="63"/>
      </top>
      <bottom style="thin"/>
    </border>
    <border>
      <left>
        <color indexed="63"/>
      </left>
      <right>
        <color indexed="63"/>
      </right>
      <top style="thin"/>
      <bottom style="thin"/>
    </border>
    <border>
      <left>
        <color indexed="63"/>
      </left>
      <right style="double"/>
      <top>
        <color indexed="63"/>
      </top>
      <bottom>
        <color indexed="63"/>
      </bottom>
    </border>
    <border>
      <left>
        <color indexed="63"/>
      </left>
      <right style="double"/>
      <top style="thin"/>
      <bottom style="hair"/>
    </border>
    <border>
      <left>
        <color indexed="63"/>
      </left>
      <right style="double"/>
      <top style="hair"/>
      <bottom style="hair"/>
    </border>
    <border>
      <left style="thin"/>
      <right>
        <color indexed="63"/>
      </right>
      <top style="medium"/>
      <bottom style="medium"/>
    </border>
    <border>
      <left>
        <color indexed="63"/>
      </left>
      <right style="thin"/>
      <top style="medium"/>
      <bottom style="medium"/>
    </border>
    <border>
      <left>
        <color indexed="63"/>
      </left>
      <right style="double"/>
      <top style="hair"/>
      <bottom style="thin"/>
    </border>
    <border>
      <left style="thin"/>
      <right>
        <color indexed="63"/>
      </right>
      <top>
        <color indexed="63"/>
      </top>
      <bottom style="double"/>
    </border>
    <border>
      <left>
        <color indexed="63"/>
      </left>
      <right style="double"/>
      <top>
        <color indexed="63"/>
      </top>
      <bottom style="double"/>
    </border>
    <border>
      <left style="double"/>
      <right style="hair"/>
      <top>
        <color indexed="63"/>
      </top>
      <bottom>
        <color indexed="63"/>
      </bottom>
    </border>
    <border>
      <left style="hair"/>
      <right>
        <color indexed="63"/>
      </right>
      <top>
        <color indexed="63"/>
      </top>
      <bottom>
        <color indexed="63"/>
      </bottom>
    </border>
    <border>
      <left>
        <color indexed="63"/>
      </left>
      <right style="double"/>
      <top style="thin"/>
      <bottom>
        <color indexed="63"/>
      </bottom>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double"/>
      <right style="hair"/>
      <top style="double"/>
      <bottom style="double"/>
    </border>
    <border>
      <left style="hair"/>
      <right>
        <color indexed="63"/>
      </right>
      <top style="double"/>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double"/>
      <right>
        <color indexed="63"/>
      </right>
      <top style="thin"/>
      <bottom style="thin"/>
    </border>
    <border>
      <left style="hair"/>
      <right>
        <color indexed="63"/>
      </right>
      <top style="thin"/>
      <bottom>
        <color indexed="63"/>
      </bottom>
    </border>
    <border>
      <left style="hair"/>
      <right>
        <color indexed="63"/>
      </right>
      <top>
        <color indexed="63"/>
      </top>
      <bottom style="thin"/>
    </border>
    <border>
      <left style="thin"/>
      <right style="hair"/>
      <top>
        <color indexed="63"/>
      </top>
      <bottom>
        <color indexed="63"/>
      </bottom>
    </border>
    <border>
      <left style="thin"/>
      <right style="hair"/>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style="double"/>
    </border>
    <border>
      <left style="medium"/>
      <right style="thin"/>
      <top style="thin"/>
      <bottom>
        <color indexed="63"/>
      </bottom>
    </border>
    <border>
      <left style="medium"/>
      <right style="thin"/>
      <top>
        <color indexed="63"/>
      </top>
      <bottom style="double"/>
    </border>
    <border>
      <left style="medium"/>
      <right style="medium"/>
      <top style="thin"/>
      <bottom>
        <color indexed="63"/>
      </bottom>
    </border>
    <border>
      <left style="medium"/>
      <right style="medium"/>
      <top>
        <color indexed="63"/>
      </top>
      <bottom style="double"/>
    </border>
    <border>
      <left>
        <color indexed="63"/>
      </left>
      <right style="thin"/>
      <top style="thin"/>
      <bottom style="medium"/>
    </border>
    <border>
      <left style="thin"/>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double"/>
    </border>
    <border>
      <left style="medium"/>
      <right>
        <color indexed="63"/>
      </right>
      <top style="double"/>
      <bottom>
        <color indexed="63"/>
      </bottom>
    </border>
    <border>
      <left style="medium"/>
      <right>
        <color indexed="63"/>
      </right>
      <top>
        <color indexed="63"/>
      </top>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1">
      <alignment horizontal="center" vertical="center"/>
      <protection/>
    </xf>
    <xf numFmtId="0" fontId="9" fillId="0" borderId="0" applyNumberFormat="0" applyFill="0" applyBorder="0" applyAlignment="0" applyProtection="0"/>
    <xf numFmtId="0" fontId="10" fillId="20" borderId="2"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22" borderId="3" applyNumberFormat="0" applyFont="0" applyAlignment="0" applyProtection="0"/>
    <xf numFmtId="0" fontId="13" fillId="0" borderId="4" applyNumberFormat="0" applyFill="0" applyAlignment="0" applyProtection="0"/>
    <xf numFmtId="0" fontId="14" fillId="3" borderId="0" applyNumberFormat="0" applyBorder="0" applyAlignment="0" applyProtection="0"/>
    <xf numFmtId="0" fontId="15" fillId="23" borderId="5"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23" borderId="10"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5"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528">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0" fontId="0" fillId="0" borderId="11" xfId="0" applyBorder="1" applyAlignment="1">
      <alignment horizontal="center" vertical="center" wrapText="1"/>
    </xf>
    <xf numFmtId="0" fontId="5" fillId="24" borderId="12" xfId="0" applyFont="1" applyFill="1" applyBorder="1" applyAlignment="1">
      <alignment vertical="center" wrapText="1"/>
    </xf>
    <xf numFmtId="0" fontId="0" fillId="24" borderId="13" xfId="0" applyFill="1" applyBorder="1" applyAlignment="1">
      <alignment vertical="center" wrapText="1"/>
    </xf>
    <xf numFmtId="0" fontId="0" fillId="0" borderId="0" xfId="0" applyFont="1" applyAlignment="1">
      <alignment vertical="center"/>
    </xf>
    <xf numFmtId="0" fontId="0" fillId="23" borderId="0" xfId="0" applyFill="1" applyAlignment="1">
      <alignment vertical="center" wrapText="1"/>
    </xf>
    <xf numFmtId="0" fontId="0" fillId="23" borderId="0" xfId="0" applyFill="1" applyAlignment="1">
      <alignment vertical="center"/>
    </xf>
    <xf numFmtId="0" fontId="0" fillId="23" borderId="0" xfId="0" applyFill="1" applyAlignment="1">
      <alignment vertical="center"/>
    </xf>
    <xf numFmtId="0" fontId="0" fillId="23" borderId="0" xfId="0" applyFill="1" applyBorder="1" applyAlignment="1">
      <alignment vertical="center" wrapText="1"/>
    </xf>
    <xf numFmtId="0" fontId="0" fillId="23" borderId="0" xfId="0" applyFill="1" applyBorder="1" applyAlignment="1">
      <alignment vertical="center"/>
    </xf>
    <xf numFmtId="0" fontId="0" fillId="23" borderId="0" xfId="0" applyFont="1" applyFill="1" applyBorder="1" applyAlignment="1">
      <alignment horizontal="justify" vertical="center" wrapText="1"/>
    </xf>
    <xf numFmtId="0" fontId="0" fillId="25" borderId="11" xfId="0" applyFill="1" applyBorder="1" applyAlignment="1">
      <alignment vertical="center" wrapText="1"/>
    </xf>
    <xf numFmtId="0" fontId="2" fillId="23" borderId="0" xfId="0" applyFont="1" applyFill="1" applyAlignment="1">
      <alignment horizontal="center" vertical="center" wrapText="1"/>
    </xf>
    <xf numFmtId="0" fontId="0" fillId="21" borderId="11" xfId="0" applyFill="1" applyBorder="1" applyAlignment="1">
      <alignment vertical="center" wrapText="1"/>
    </xf>
    <xf numFmtId="0" fontId="0" fillId="0" borderId="0" xfId="63">
      <alignment vertical="center"/>
      <protection/>
    </xf>
    <xf numFmtId="0" fontId="0" fillId="0" borderId="0" xfId="63" applyFill="1">
      <alignment vertical="center"/>
      <protection/>
    </xf>
    <xf numFmtId="0" fontId="0" fillId="0" borderId="0" xfId="63" applyFont="1" applyFill="1">
      <alignment vertical="center"/>
      <protection/>
    </xf>
    <xf numFmtId="0" fontId="0" fillId="0" borderId="0" xfId="63" applyFont="1">
      <alignment vertical="center"/>
      <protection/>
    </xf>
    <xf numFmtId="184" fontId="0" fillId="0" borderId="14" xfId="50" applyNumberFormat="1" applyFont="1" applyFill="1" applyBorder="1" applyAlignment="1" applyProtection="1">
      <alignment vertical="center"/>
      <protection locked="0"/>
    </xf>
    <xf numFmtId="0" fontId="0" fillId="0" borderId="15" xfId="63" applyFill="1" applyBorder="1">
      <alignment vertical="center"/>
      <protection/>
    </xf>
    <xf numFmtId="0" fontId="0" fillId="0" borderId="16" xfId="63" applyFill="1" applyBorder="1">
      <alignment vertical="center"/>
      <protection/>
    </xf>
    <xf numFmtId="184" fontId="0" fillId="0" borderId="11" xfId="50" applyNumberFormat="1" applyFont="1" applyFill="1" applyBorder="1" applyAlignment="1" applyProtection="1">
      <alignment vertical="center"/>
      <protection locked="0"/>
    </xf>
    <xf numFmtId="0" fontId="0" fillId="0" borderId="17" xfId="63" applyFill="1" applyBorder="1">
      <alignment vertical="center"/>
      <protection/>
    </xf>
    <xf numFmtId="0" fontId="0" fillId="0" borderId="18" xfId="63" applyFont="1" applyFill="1" applyBorder="1" applyAlignment="1" applyProtection="1">
      <alignment vertical="center" shrinkToFit="1"/>
      <protection/>
    </xf>
    <xf numFmtId="184" fontId="0" fillId="0" borderId="18" xfId="50" applyNumberFormat="1" applyFont="1" applyFill="1" applyBorder="1" applyAlignment="1" applyProtection="1">
      <alignment vertical="center"/>
      <protection locked="0"/>
    </xf>
    <xf numFmtId="0" fontId="0" fillId="0" borderId="19" xfId="63" applyFill="1" applyBorder="1">
      <alignment vertical="center"/>
      <protection/>
    </xf>
    <xf numFmtId="0" fontId="0" fillId="0" borderId="20" xfId="63" applyFont="1" applyFill="1" applyBorder="1" applyAlignment="1" applyProtection="1">
      <alignment vertical="center" shrinkToFit="1"/>
      <protection/>
    </xf>
    <xf numFmtId="184" fontId="0" fillId="0" borderId="20" xfId="50" applyNumberFormat="1" applyFont="1" applyFill="1" applyBorder="1" applyAlignment="1" applyProtection="1">
      <alignment vertical="center"/>
      <protection locked="0"/>
    </xf>
    <xf numFmtId="0" fontId="0" fillId="0" borderId="21" xfId="63" applyFill="1" applyBorder="1">
      <alignment vertical="center"/>
      <protection/>
    </xf>
    <xf numFmtId="0" fontId="0" fillId="0" borderId="22" xfId="63" applyFont="1" applyFill="1" applyBorder="1" applyAlignment="1" applyProtection="1">
      <alignment vertical="center" shrinkToFit="1"/>
      <protection/>
    </xf>
    <xf numFmtId="184" fontId="0" fillId="0" borderId="22" xfId="50" applyNumberFormat="1" applyFont="1" applyFill="1" applyBorder="1" applyAlignment="1" applyProtection="1">
      <alignment vertical="center"/>
      <protection locked="0"/>
    </xf>
    <xf numFmtId="0" fontId="0" fillId="0" borderId="23" xfId="63" applyFill="1" applyBorder="1">
      <alignment vertical="center"/>
      <protection/>
    </xf>
    <xf numFmtId="185" fontId="0" fillId="0" borderId="11" xfId="50" applyNumberFormat="1" applyFont="1" applyFill="1" applyBorder="1" applyAlignment="1" applyProtection="1">
      <alignment vertical="center"/>
      <protection locked="0"/>
    </xf>
    <xf numFmtId="0" fontId="0" fillId="0" borderId="19" xfId="63" applyFont="1" applyFill="1" applyBorder="1">
      <alignment vertical="center"/>
      <protection/>
    </xf>
    <xf numFmtId="0" fontId="5" fillId="0" borderId="24" xfId="63" applyFont="1" applyFill="1" applyBorder="1" applyAlignment="1">
      <alignment vertical="center" wrapText="1"/>
      <protection/>
    </xf>
    <xf numFmtId="0" fontId="0" fillId="0" borderId="22" xfId="63" applyFont="1" applyFill="1" applyBorder="1" applyAlignment="1" applyProtection="1">
      <alignment vertical="center" shrinkToFit="1"/>
      <protection locked="0"/>
    </xf>
    <xf numFmtId="0" fontId="0" fillId="0" borderId="22" xfId="63" applyFont="1" applyFill="1" applyBorder="1" applyProtection="1">
      <alignment vertical="center"/>
      <protection locked="0"/>
    </xf>
    <xf numFmtId="0" fontId="0" fillId="0" borderId="23" xfId="63" applyFont="1" applyFill="1" applyBorder="1">
      <alignment vertical="center"/>
      <protection/>
    </xf>
    <xf numFmtId="0" fontId="0" fillId="0" borderId="20" xfId="63" applyFont="1" applyFill="1" applyBorder="1" applyAlignment="1" applyProtection="1">
      <alignment vertical="center" shrinkToFit="1"/>
      <protection locked="0"/>
    </xf>
    <xf numFmtId="0" fontId="0" fillId="0" borderId="20" xfId="63" applyFont="1" applyFill="1" applyBorder="1" applyProtection="1">
      <alignment vertical="center"/>
      <protection locked="0"/>
    </xf>
    <xf numFmtId="0" fontId="0" fillId="0" borderId="21" xfId="63" applyFont="1" applyFill="1" applyBorder="1">
      <alignment vertical="center"/>
      <protection/>
    </xf>
    <xf numFmtId="0" fontId="0" fillId="0" borderId="17" xfId="63" applyFont="1" applyFill="1" applyBorder="1">
      <alignment vertical="center"/>
      <protection/>
    </xf>
    <xf numFmtId="185" fontId="0" fillId="0" borderId="25" xfId="50" applyNumberFormat="1" applyFont="1" applyFill="1" applyBorder="1" applyAlignment="1" applyProtection="1">
      <alignment vertical="center"/>
      <protection locked="0"/>
    </xf>
    <xf numFmtId="0" fontId="0" fillId="0" borderId="26" xfId="63" applyFont="1" applyFill="1" applyBorder="1">
      <alignment vertical="center"/>
      <protection/>
    </xf>
    <xf numFmtId="0" fontId="2" fillId="0" borderId="0" xfId="63" applyFont="1" applyFill="1" applyBorder="1" applyAlignment="1" applyProtection="1">
      <alignment horizontal="center" vertical="center" textRotation="255" shrinkToFit="1"/>
      <protection/>
    </xf>
    <xf numFmtId="0" fontId="2" fillId="0" borderId="0" xfId="63" applyFont="1" applyFill="1" applyBorder="1" applyAlignment="1" applyProtection="1">
      <alignment horizontal="center" vertical="center"/>
      <protection/>
    </xf>
    <xf numFmtId="0" fontId="0" fillId="0" borderId="0" xfId="63" applyFont="1" applyFill="1" applyProtection="1">
      <alignment vertical="center"/>
      <protection locked="0"/>
    </xf>
    <xf numFmtId="0" fontId="0" fillId="0" borderId="27" xfId="63" applyFont="1" applyFill="1" applyBorder="1">
      <alignment vertical="center"/>
      <protection/>
    </xf>
    <xf numFmtId="0" fontId="0" fillId="0" borderId="28" xfId="63" applyFont="1" applyFill="1" applyBorder="1" applyAlignment="1" applyProtection="1">
      <alignment vertical="center" shrinkToFit="1"/>
      <protection/>
    </xf>
    <xf numFmtId="185" fontId="0" fillId="0" borderId="29" xfId="50" applyNumberFormat="1" applyFont="1" applyFill="1" applyBorder="1" applyAlignment="1" applyProtection="1">
      <alignment vertical="center"/>
      <protection locked="0"/>
    </xf>
    <xf numFmtId="0" fontId="0" fillId="0" borderId="30" xfId="63" applyFont="1" applyFill="1" applyBorder="1">
      <alignment vertical="center"/>
      <protection/>
    </xf>
    <xf numFmtId="0" fontId="0" fillId="0" borderId="31" xfId="63" applyFont="1" applyFill="1" applyBorder="1" applyAlignment="1" applyProtection="1">
      <alignment vertical="center" shrinkToFit="1"/>
      <protection/>
    </xf>
    <xf numFmtId="185" fontId="0" fillId="0" borderId="20" xfId="50" applyNumberFormat="1" applyFont="1" applyFill="1" applyBorder="1" applyAlignment="1" applyProtection="1">
      <alignment vertical="center"/>
      <protection locked="0"/>
    </xf>
    <xf numFmtId="0" fontId="0" fillId="0" borderId="32" xfId="63" applyFont="1" applyFill="1" applyBorder="1" applyAlignment="1" applyProtection="1">
      <alignment vertical="center" shrinkToFit="1"/>
      <protection/>
    </xf>
    <xf numFmtId="0" fontId="0" fillId="0" borderId="11" xfId="63" applyFont="1" applyFill="1" applyBorder="1" applyAlignment="1" applyProtection="1">
      <alignment vertical="center" shrinkToFit="1"/>
      <protection/>
    </xf>
    <xf numFmtId="0" fontId="0" fillId="0" borderId="11" xfId="63" applyFont="1" applyFill="1" applyBorder="1" applyAlignment="1" applyProtection="1">
      <alignment vertical="center"/>
      <protection/>
    </xf>
    <xf numFmtId="0" fontId="0" fillId="0" borderId="11" xfId="63" applyFont="1" applyFill="1" applyBorder="1" applyAlignment="1" applyProtection="1">
      <alignment vertical="center" wrapText="1"/>
      <protection/>
    </xf>
    <xf numFmtId="0" fontId="0" fillId="0" borderId="0" xfId="63" applyFont="1" applyFill="1" applyAlignment="1">
      <alignment horizontal="left" vertical="center"/>
      <protection/>
    </xf>
    <xf numFmtId="0" fontId="17" fillId="26" borderId="33" xfId="0" applyFont="1" applyFill="1" applyBorder="1" applyAlignment="1">
      <alignment horizontal="center" vertical="center" wrapText="1"/>
    </xf>
    <xf numFmtId="0" fontId="17" fillId="26" borderId="34" xfId="0" applyFont="1" applyFill="1" applyBorder="1" applyAlignment="1">
      <alignment horizontal="center" vertical="center" wrapText="1"/>
    </xf>
    <xf numFmtId="0" fontId="0" fillId="21" borderId="11" xfId="0" applyFill="1" applyBorder="1" applyAlignment="1">
      <alignment horizontal="center" vertical="center" wrapText="1"/>
    </xf>
    <xf numFmtId="0" fontId="0" fillId="0" borderId="11" xfId="0" applyFont="1" applyBorder="1" applyAlignment="1">
      <alignment horizontal="center" vertical="center"/>
    </xf>
    <xf numFmtId="0" fontId="17" fillId="21" borderId="35" xfId="0" applyFont="1" applyFill="1" applyBorder="1" applyAlignment="1">
      <alignment horizontal="right" vertical="center" wrapText="1"/>
    </xf>
    <xf numFmtId="0" fontId="17" fillId="21" borderId="36" xfId="0" applyFont="1" applyFill="1" applyBorder="1" applyAlignment="1">
      <alignment horizontal="right" vertical="center" wrapText="1"/>
    </xf>
    <xf numFmtId="0" fontId="17" fillId="21" borderId="37" xfId="0" applyFont="1" applyFill="1" applyBorder="1" applyAlignment="1">
      <alignment horizontal="right" vertical="center" wrapText="1"/>
    </xf>
    <xf numFmtId="0" fontId="17" fillId="21" borderId="38" xfId="0" applyFont="1" applyFill="1" applyBorder="1" applyAlignment="1">
      <alignment horizontal="right"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195" fontId="0" fillId="0" borderId="0" xfId="0" applyNumberFormat="1" applyFont="1" applyAlignment="1">
      <alignment vertical="center"/>
    </xf>
    <xf numFmtId="0" fontId="0" fillId="0" borderId="11" xfId="0" applyBorder="1" applyAlignment="1">
      <alignment horizontal="left" vertical="center" wrapText="1"/>
    </xf>
    <xf numFmtId="0" fontId="0" fillId="21" borderId="11" xfId="0" applyFont="1" applyFill="1" applyBorder="1" applyAlignment="1">
      <alignment horizontal="center" vertical="center"/>
    </xf>
    <xf numFmtId="38" fontId="17" fillId="0" borderId="35" xfId="50" applyFont="1" applyFill="1" applyBorder="1" applyAlignment="1">
      <alignment horizontal="right" vertical="center" wrapText="1"/>
    </xf>
    <xf numFmtId="38" fontId="17" fillId="0" borderId="36" xfId="50" applyFont="1" applyFill="1" applyBorder="1" applyAlignment="1">
      <alignment horizontal="right" vertical="center" wrapText="1"/>
    </xf>
    <xf numFmtId="38" fontId="17" fillId="0" borderId="37" xfId="50" applyFont="1" applyFill="1" applyBorder="1" applyAlignment="1">
      <alignment horizontal="right" vertical="center" wrapText="1"/>
    </xf>
    <xf numFmtId="0" fontId="0" fillId="0" borderId="0" xfId="0" applyFont="1" applyBorder="1" applyAlignment="1">
      <alignment vertical="center"/>
    </xf>
    <xf numFmtId="0" fontId="17" fillId="21" borderId="42" xfId="0" applyFont="1" applyFill="1" applyBorder="1" applyAlignment="1">
      <alignment horizontal="right" vertical="center" wrapText="1"/>
    </xf>
    <xf numFmtId="0" fontId="0" fillId="0" borderId="0" xfId="0" applyFont="1" applyBorder="1" applyAlignment="1">
      <alignment horizontal="center" vertical="center"/>
    </xf>
    <xf numFmtId="0" fontId="0" fillId="26" borderId="43" xfId="0" applyFill="1" applyBorder="1" applyAlignment="1">
      <alignment horizontal="center" vertical="center"/>
    </xf>
    <xf numFmtId="0" fontId="33" fillId="0" borderId="0" xfId="0" applyFont="1" applyAlignment="1">
      <alignment vertical="center"/>
    </xf>
    <xf numFmtId="38" fontId="17" fillId="0" borderId="44" xfId="50" applyFont="1" applyFill="1" applyBorder="1" applyAlignment="1">
      <alignment horizontal="right" vertical="center" wrapText="1"/>
    </xf>
    <xf numFmtId="38" fontId="17" fillId="0" borderId="43" xfId="50" applyFont="1" applyFill="1" applyBorder="1" applyAlignment="1">
      <alignment horizontal="right" vertical="center" wrapText="1"/>
    </xf>
    <xf numFmtId="38" fontId="17" fillId="0" borderId="45" xfId="50" applyFont="1" applyFill="1" applyBorder="1" applyAlignment="1">
      <alignment horizontal="right" vertical="center" wrapText="1"/>
    </xf>
    <xf numFmtId="0" fontId="0" fillId="0" borderId="0" xfId="0" applyBorder="1" applyAlignment="1">
      <alignment horizontal="left" vertical="center"/>
    </xf>
    <xf numFmtId="38" fontId="17" fillId="0" borderId="46" xfId="50" applyFont="1" applyFill="1" applyBorder="1" applyAlignment="1">
      <alignment horizontal="right" vertical="center" wrapText="1"/>
    </xf>
    <xf numFmtId="0" fontId="3" fillId="0" borderId="0" xfId="0" applyFont="1" applyAlignment="1">
      <alignment horizontal="centerContinuous" vertical="center" wrapText="1"/>
    </xf>
    <xf numFmtId="0" fontId="0" fillId="0" borderId="0" xfId="0" applyFont="1" applyAlignment="1">
      <alignment horizontal="centerContinuous" vertical="center"/>
    </xf>
    <xf numFmtId="0" fontId="2" fillId="0" borderId="0" xfId="0" applyFont="1" applyAlignment="1">
      <alignment horizontal="centerContinuous" vertical="center"/>
    </xf>
    <xf numFmtId="0" fontId="0" fillId="0" borderId="47" xfId="0" applyFont="1" applyBorder="1" applyAlignment="1">
      <alignment horizontal="center" vertical="center"/>
    </xf>
    <xf numFmtId="0" fontId="0" fillId="0" borderId="11" xfId="63" applyFill="1" applyBorder="1">
      <alignment vertical="center"/>
      <protection/>
    </xf>
    <xf numFmtId="0" fontId="0" fillId="0" borderId="11" xfId="63" applyFont="1" applyFill="1" applyBorder="1" applyAlignment="1">
      <alignment horizontal="left" vertical="center"/>
      <protection/>
    </xf>
    <xf numFmtId="0" fontId="0" fillId="0" borderId="48" xfId="63" applyFont="1" applyBorder="1">
      <alignment vertical="center"/>
      <protection/>
    </xf>
    <xf numFmtId="0" fontId="0" fillId="0" borderId="49" xfId="63" applyFont="1" applyBorder="1">
      <alignment vertical="center"/>
      <protection/>
    </xf>
    <xf numFmtId="0" fontId="0" fillId="0" borderId="49" xfId="63" applyBorder="1">
      <alignment vertical="center"/>
      <protection/>
    </xf>
    <xf numFmtId="0" fontId="0" fillId="0" borderId="34" xfId="63" applyFont="1" applyBorder="1">
      <alignment vertical="center"/>
      <protection/>
    </xf>
    <xf numFmtId="184" fontId="0" fillId="0" borderId="33" xfId="63" applyNumberFormat="1" applyFont="1" applyFill="1" applyBorder="1" applyAlignment="1" applyProtection="1">
      <alignment vertical="center" shrinkToFit="1"/>
      <protection/>
    </xf>
    <xf numFmtId="0" fontId="0" fillId="0" borderId="34" xfId="63" applyFont="1" applyFill="1" applyBorder="1" applyAlignment="1" applyProtection="1">
      <alignment vertical="center" shrinkToFit="1"/>
      <protection/>
    </xf>
    <xf numFmtId="184" fontId="0" fillId="0" borderId="33" xfId="63" applyNumberFormat="1" applyFont="1" applyFill="1" applyBorder="1" applyAlignment="1" applyProtection="1">
      <alignment vertical="center"/>
      <protection/>
    </xf>
    <xf numFmtId="0" fontId="0" fillId="0" borderId="34" xfId="63" applyFont="1" applyFill="1" applyBorder="1" applyAlignment="1" applyProtection="1">
      <alignment vertical="center"/>
      <protection/>
    </xf>
    <xf numFmtId="185" fontId="0" fillId="0" borderId="33" xfId="63" applyNumberFormat="1" applyFont="1" applyFill="1" applyBorder="1" applyAlignment="1" applyProtection="1">
      <alignment vertical="center"/>
      <protection/>
    </xf>
    <xf numFmtId="184" fontId="0" fillId="0" borderId="33" xfId="63" applyNumberFormat="1" applyFont="1" applyFill="1" applyBorder="1" applyAlignment="1" applyProtection="1">
      <alignment vertical="center" wrapText="1"/>
      <protection/>
    </xf>
    <xf numFmtId="0" fontId="0" fillId="0" borderId="34" xfId="63" applyFont="1" applyFill="1" applyBorder="1" applyAlignment="1" applyProtection="1">
      <alignment vertical="center" wrapText="1"/>
      <protection/>
    </xf>
    <xf numFmtId="185" fontId="0" fillId="0" borderId="33" xfId="63" applyNumberFormat="1" applyFont="1" applyFill="1" applyBorder="1" applyAlignment="1" applyProtection="1">
      <alignment vertical="center" shrinkToFit="1"/>
      <protection/>
    </xf>
    <xf numFmtId="187" fontId="0" fillId="0" borderId="33" xfId="63" applyNumberFormat="1" applyFont="1" applyFill="1" applyBorder="1" applyAlignment="1" applyProtection="1">
      <alignment vertical="center" shrinkToFit="1"/>
      <protection/>
    </xf>
    <xf numFmtId="187" fontId="0" fillId="0" borderId="33" xfId="63" applyNumberFormat="1" applyFont="1" applyFill="1" applyBorder="1" applyAlignment="1" applyProtection="1">
      <alignment vertical="center"/>
      <protection/>
    </xf>
    <xf numFmtId="187" fontId="0" fillId="0" borderId="33" xfId="63" applyNumberFormat="1" applyFont="1" applyFill="1" applyBorder="1" applyAlignment="1" applyProtection="1">
      <alignment vertical="center" wrapText="1"/>
      <protection/>
    </xf>
    <xf numFmtId="188" fontId="0" fillId="0" borderId="33" xfId="63" applyNumberFormat="1" applyFont="1" applyFill="1" applyBorder="1" applyAlignment="1" applyProtection="1">
      <alignment vertical="center"/>
      <protection/>
    </xf>
    <xf numFmtId="188" fontId="0" fillId="0" borderId="33" xfId="63" applyNumberFormat="1" applyFont="1" applyFill="1" applyBorder="1" applyAlignment="1" applyProtection="1">
      <alignment vertical="center" shrinkToFit="1"/>
      <protection/>
    </xf>
    <xf numFmtId="0" fontId="0" fillId="0" borderId="33" xfId="63" applyBorder="1">
      <alignment vertical="center"/>
      <protection/>
    </xf>
    <xf numFmtId="193" fontId="0" fillId="0" borderId="33" xfId="63" applyNumberFormat="1" applyBorder="1">
      <alignment vertical="center"/>
      <protection/>
    </xf>
    <xf numFmtId="0" fontId="0" fillId="0" borderId="33" xfId="63" applyNumberFormat="1" applyBorder="1">
      <alignment vertical="center"/>
      <protection/>
    </xf>
    <xf numFmtId="0" fontId="5" fillId="0" borderId="50" xfId="63" applyFont="1" applyFill="1" applyBorder="1">
      <alignment vertical="center"/>
      <protection/>
    </xf>
    <xf numFmtId="0" fontId="5" fillId="0" borderId="51" xfId="63" applyFont="1" applyFill="1" applyBorder="1">
      <alignment vertical="center"/>
      <protection/>
    </xf>
    <xf numFmtId="0" fontId="5" fillId="0" borderId="24" xfId="63" applyFont="1" applyFill="1" applyBorder="1">
      <alignment vertical="center"/>
      <protection/>
    </xf>
    <xf numFmtId="0" fontId="5" fillId="0" borderId="52" xfId="63" applyFont="1" applyFill="1" applyBorder="1">
      <alignment vertical="center"/>
      <protection/>
    </xf>
    <xf numFmtId="0" fontId="5" fillId="0" borderId="53" xfId="63" applyFont="1" applyFill="1" applyBorder="1">
      <alignment vertical="center"/>
      <protection/>
    </xf>
    <xf numFmtId="0" fontId="5" fillId="0" borderId="54" xfId="63" applyFont="1" applyFill="1" applyBorder="1">
      <alignment vertical="center"/>
      <protection/>
    </xf>
    <xf numFmtId="0" fontId="5" fillId="0" borderId="0" xfId="63" applyFont="1" applyFill="1">
      <alignment vertical="center"/>
      <protection/>
    </xf>
    <xf numFmtId="0" fontId="34" fillId="0" borderId="0" xfId="0" applyFont="1" applyBorder="1" applyAlignment="1">
      <alignment vertical="center"/>
    </xf>
    <xf numFmtId="0" fontId="0" fillId="0" borderId="48" xfId="0" applyFill="1" applyBorder="1" applyAlignment="1">
      <alignment vertical="center" wrapText="1"/>
    </xf>
    <xf numFmtId="0" fontId="0" fillId="23" borderId="0" xfId="0" applyFill="1" applyBorder="1" applyAlignment="1" applyProtection="1">
      <alignment vertical="center" wrapText="1"/>
      <protection locked="0"/>
    </xf>
    <xf numFmtId="0" fontId="0" fillId="21" borderId="49" xfId="0" applyFill="1" applyBorder="1" applyAlignment="1">
      <alignment vertical="center" wrapText="1"/>
    </xf>
    <xf numFmtId="0" fontId="35" fillId="27" borderId="0" xfId="0" applyFont="1" applyFill="1" applyAlignment="1">
      <alignment vertical="center"/>
    </xf>
    <xf numFmtId="0" fontId="5" fillId="26" borderId="48" xfId="0" applyFont="1" applyFill="1" applyBorder="1" applyAlignment="1" applyProtection="1">
      <alignment vertical="center" wrapText="1"/>
      <protection locked="0"/>
    </xf>
    <xf numFmtId="0" fontId="5" fillId="26" borderId="55" xfId="0" applyFont="1" applyFill="1" applyBorder="1" applyAlignment="1" applyProtection="1">
      <alignment vertical="center" wrapText="1"/>
      <protection locked="0"/>
    </xf>
    <xf numFmtId="198" fontId="0" fillId="0" borderId="0" xfId="0" applyNumberFormat="1" applyFont="1" applyAlignment="1">
      <alignment vertical="center"/>
    </xf>
    <xf numFmtId="0" fontId="2" fillId="0" borderId="56" xfId="63" applyFont="1" applyFill="1" applyBorder="1" applyAlignment="1" applyProtection="1">
      <alignment horizontal="center" vertical="center" textRotation="255" shrinkToFit="1"/>
      <protection/>
    </xf>
    <xf numFmtId="185" fontId="0" fillId="0" borderId="57" xfId="50" applyNumberFormat="1" applyFont="1" applyFill="1" applyBorder="1" applyAlignment="1" applyProtection="1">
      <alignment vertical="center"/>
      <protection locked="0"/>
    </xf>
    <xf numFmtId="0" fontId="0" fillId="0" borderId="58" xfId="63" applyFont="1" applyFill="1" applyBorder="1">
      <alignment vertical="center"/>
      <protection/>
    </xf>
    <xf numFmtId="0" fontId="5" fillId="0" borderId="59" xfId="63" applyFont="1" applyFill="1" applyBorder="1" applyAlignment="1">
      <alignment vertical="center" wrapText="1"/>
      <protection/>
    </xf>
    <xf numFmtId="0" fontId="0" fillId="0" borderId="60" xfId="63" applyFill="1" applyBorder="1">
      <alignment vertical="center"/>
      <protection/>
    </xf>
    <xf numFmtId="0" fontId="0" fillId="0" borderId="0" xfId="63" applyFill="1" applyBorder="1">
      <alignment vertical="center"/>
      <protection/>
    </xf>
    <xf numFmtId="0" fontId="5" fillId="0" borderId="50" xfId="63" applyFont="1" applyFill="1" applyBorder="1" applyAlignment="1">
      <alignment vertical="center" wrapText="1"/>
      <protection/>
    </xf>
    <xf numFmtId="0" fontId="0" fillId="0" borderId="15" xfId="63" applyFont="1" applyFill="1" applyBorder="1">
      <alignment vertical="center"/>
      <protection/>
    </xf>
    <xf numFmtId="0" fontId="30" fillId="0" borderId="50" xfId="63" applyFont="1" applyFill="1" applyBorder="1" applyAlignment="1">
      <alignment vertical="center"/>
      <protection/>
    </xf>
    <xf numFmtId="0" fontId="5" fillId="0" borderId="51" xfId="63" applyFont="1" applyFill="1" applyBorder="1" applyAlignment="1">
      <alignment vertical="center" wrapText="1"/>
      <protection/>
    </xf>
    <xf numFmtId="0" fontId="30" fillId="0" borderId="51" xfId="63" applyFont="1" applyFill="1" applyBorder="1" applyAlignment="1">
      <alignment vertical="center" wrapText="1"/>
      <protection/>
    </xf>
    <xf numFmtId="0" fontId="0" fillId="0" borderId="25" xfId="63" applyFont="1" applyFill="1" applyBorder="1" applyAlignment="1" applyProtection="1">
      <alignment vertical="center"/>
      <protection/>
    </xf>
    <xf numFmtId="0" fontId="5" fillId="0" borderId="61" xfId="63" applyFont="1" applyFill="1" applyBorder="1" applyAlignment="1">
      <alignment vertical="center" wrapText="1"/>
      <protection/>
    </xf>
    <xf numFmtId="0" fontId="0" fillId="0" borderId="62" xfId="63" applyFill="1" applyBorder="1">
      <alignment vertical="center"/>
      <protection/>
    </xf>
    <xf numFmtId="188" fontId="0" fillId="0" borderId="63" xfId="50" applyNumberFormat="1" applyFont="1" applyFill="1" applyBorder="1" applyAlignment="1" applyProtection="1">
      <alignment vertical="center"/>
      <protection locked="0"/>
    </xf>
    <xf numFmtId="0" fontId="30" fillId="0" borderId="61" xfId="63" applyFont="1" applyFill="1" applyBorder="1" applyAlignment="1">
      <alignment vertical="center"/>
      <protection/>
    </xf>
    <xf numFmtId="0" fontId="0" fillId="27" borderId="0" xfId="0" applyFont="1" applyFill="1" applyAlignment="1">
      <alignment vertical="center"/>
    </xf>
    <xf numFmtId="0" fontId="35" fillId="0" borderId="0" xfId="0" applyFont="1" applyAlignment="1">
      <alignment vertical="center"/>
    </xf>
    <xf numFmtId="0" fontId="35" fillId="27" borderId="0" xfId="0" applyFont="1" applyFill="1" applyAlignment="1">
      <alignment vertical="center"/>
    </xf>
    <xf numFmtId="0" fontId="32" fillId="26" borderId="64"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17" fillId="21" borderId="65" xfId="0" applyFont="1" applyFill="1" applyBorder="1" applyAlignment="1">
      <alignment horizontal="right" vertical="center" wrapText="1"/>
    </xf>
    <xf numFmtId="0" fontId="17" fillId="21" borderId="66" xfId="0" applyFont="1" applyFill="1" applyBorder="1" applyAlignment="1">
      <alignment horizontal="right" vertical="center" wrapText="1"/>
    </xf>
    <xf numFmtId="0" fontId="17" fillId="21" borderId="67" xfId="0" applyFont="1" applyFill="1" applyBorder="1" applyAlignment="1">
      <alignment horizontal="right" vertical="center" wrapText="1"/>
    </xf>
    <xf numFmtId="0" fontId="0" fillId="21" borderId="42" xfId="0" applyFont="1" applyFill="1" applyBorder="1" applyAlignment="1">
      <alignment horizontal="left" vertical="center" wrapText="1"/>
    </xf>
    <xf numFmtId="0" fontId="0" fillId="21" borderId="40" xfId="0" applyFont="1" applyFill="1" applyBorder="1" applyAlignment="1">
      <alignment horizontal="center" vertical="center" wrapText="1"/>
    </xf>
    <xf numFmtId="0" fontId="0" fillId="24" borderId="68" xfId="0" applyFont="1" applyFill="1" applyBorder="1" applyAlignment="1">
      <alignment horizontal="justify" vertical="center" wrapText="1"/>
    </xf>
    <xf numFmtId="0" fontId="0" fillId="24" borderId="69" xfId="0" applyFont="1" applyFill="1" applyBorder="1" applyAlignment="1">
      <alignment horizontal="justify" vertical="center" wrapText="1"/>
    </xf>
    <xf numFmtId="0" fontId="0" fillId="24" borderId="70" xfId="0" applyFont="1" applyFill="1" applyBorder="1" applyAlignment="1">
      <alignment horizontal="justify" vertical="center" wrapText="1"/>
    </xf>
    <xf numFmtId="0" fontId="0" fillId="0" borderId="71" xfId="0" applyFont="1" applyBorder="1" applyAlignment="1">
      <alignment horizontal="center" vertical="center" wrapText="1"/>
    </xf>
    <xf numFmtId="0" fontId="0" fillId="21" borderId="72" xfId="0" applyFont="1" applyFill="1" applyBorder="1" applyAlignment="1">
      <alignment horizontal="left" vertical="center" wrapText="1"/>
    </xf>
    <xf numFmtId="0" fontId="0" fillId="21" borderId="39" xfId="0" applyFont="1" applyFill="1" applyBorder="1" applyAlignment="1">
      <alignment horizontal="center" vertical="center" wrapText="1"/>
    </xf>
    <xf numFmtId="0" fontId="0" fillId="21" borderId="73" xfId="0" applyFont="1" applyFill="1" applyBorder="1" applyAlignment="1">
      <alignment horizontal="center" vertical="center" wrapText="1"/>
    </xf>
    <xf numFmtId="0" fontId="0" fillId="24" borderId="31" xfId="0" applyFont="1" applyFill="1" applyBorder="1" applyAlignment="1">
      <alignment horizontal="justify" vertical="center" wrapText="1"/>
    </xf>
    <xf numFmtId="0" fontId="17" fillId="21" borderId="74" xfId="0" applyFont="1" applyFill="1" applyBorder="1" applyAlignment="1">
      <alignment horizontal="right" vertical="center" wrapText="1"/>
    </xf>
    <xf numFmtId="0" fontId="17" fillId="21" borderId="39" xfId="0" applyFont="1" applyFill="1" applyBorder="1" applyAlignment="1">
      <alignment horizontal="right" vertical="center" wrapText="1"/>
    </xf>
    <xf numFmtId="0" fontId="17" fillId="21" borderId="75" xfId="0" applyFont="1" applyFill="1" applyBorder="1" applyAlignment="1">
      <alignment horizontal="right" vertical="center" wrapText="1"/>
    </xf>
    <xf numFmtId="0" fontId="17" fillId="21" borderId="40" xfId="0" applyFont="1" applyFill="1" applyBorder="1" applyAlignment="1">
      <alignment horizontal="right" vertical="center" wrapText="1"/>
    </xf>
    <xf numFmtId="0" fontId="17" fillId="21" borderId="76" xfId="0" applyFont="1" applyFill="1" applyBorder="1" applyAlignment="1">
      <alignment horizontal="right" vertical="center" wrapText="1"/>
    </xf>
    <xf numFmtId="0" fontId="17" fillId="21" borderId="41" xfId="0" applyFont="1" applyFill="1" applyBorder="1" applyAlignment="1">
      <alignment horizontal="right" vertical="center" wrapText="1"/>
    </xf>
    <xf numFmtId="0" fontId="17" fillId="21" borderId="77" xfId="0" applyFont="1" applyFill="1" applyBorder="1" applyAlignment="1">
      <alignment horizontal="right" vertical="center" wrapText="1"/>
    </xf>
    <xf numFmtId="0" fontId="17" fillId="21" borderId="44" xfId="0" applyFont="1" applyFill="1" applyBorder="1" applyAlignment="1">
      <alignment horizontal="right" vertical="center" wrapText="1"/>
    </xf>
    <xf numFmtId="0" fontId="17" fillId="21" borderId="71" xfId="0" applyFont="1" applyFill="1" applyBorder="1" applyAlignment="1">
      <alignment horizontal="right" vertical="center" wrapText="1"/>
    </xf>
    <xf numFmtId="0" fontId="0" fillId="0" borderId="78" xfId="0" applyFont="1" applyBorder="1" applyAlignment="1">
      <alignment horizontal="center" vertical="center"/>
    </xf>
    <xf numFmtId="0" fontId="0" fillId="0" borderId="0" xfId="0" applyFill="1" applyBorder="1" applyAlignment="1">
      <alignment horizontal="left" vertical="center"/>
    </xf>
    <xf numFmtId="0" fontId="0" fillId="21" borderId="69" xfId="0" applyFont="1" applyFill="1" applyBorder="1" applyAlignment="1">
      <alignment horizontal="center" vertical="center"/>
    </xf>
    <xf numFmtId="0" fontId="0" fillId="21" borderId="79" xfId="0" applyFont="1" applyFill="1" applyBorder="1" applyAlignment="1">
      <alignment horizontal="center" vertical="center"/>
    </xf>
    <xf numFmtId="0" fontId="0" fillId="21" borderId="80" xfId="0" applyFont="1" applyFill="1" applyBorder="1" applyAlignment="1">
      <alignment horizontal="center" vertical="center"/>
    </xf>
    <xf numFmtId="0" fontId="0" fillId="21" borderId="31" xfId="0" applyFont="1" applyFill="1" applyBorder="1" applyAlignment="1">
      <alignment horizontal="center" vertical="center"/>
    </xf>
    <xf numFmtId="0" fontId="0" fillId="21" borderId="81" xfId="0" applyFont="1" applyFill="1" applyBorder="1" applyAlignment="1">
      <alignment horizontal="center" vertical="center"/>
    </xf>
    <xf numFmtId="0" fontId="0" fillId="21" borderId="82" xfId="0" applyFont="1" applyFill="1" applyBorder="1" applyAlignment="1">
      <alignment horizontal="center" vertical="center"/>
    </xf>
    <xf numFmtId="38" fontId="17" fillId="0" borderId="83" xfId="50" applyFont="1" applyFill="1" applyBorder="1" applyAlignment="1">
      <alignment horizontal="right" vertical="center" wrapText="1"/>
    </xf>
    <xf numFmtId="38" fontId="17" fillId="0" borderId="84" xfId="50" applyFont="1" applyFill="1" applyBorder="1" applyAlignment="1">
      <alignment horizontal="right" vertical="center" wrapText="1"/>
    </xf>
    <xf numFmtId="38" fontId="17" fillId="0" borderId="85" xfId="50" applyFont="1" applyFill="1" applyBorder="1" applyAlignment="1">
      <alignment horizontal="right" vertical="center" wrapText="1"/>
    </xf>
    <xf numFmtId="38" fontId="17" fillId="0" borderId="86" xfId="50" applyFont="1" applyFill="1" applyBorder="1" applyAlignment="1">
      <alignment horizontal="right" vertical="center" wrapText="1"/>
    </xf>
    <xf numFmtId="38" fontId="17" fillId="0" borderId="87" xfId="50" applyFont="1" applyFill="1" applyBorder="1" applyAlignment="1">
      <alignment horizontal="right" vertical="center" wrapText="1"/>
    </xf>
    <xf numFmtId="38" fontId="17" fillId="0" borderId="88" xfId="50" applyFont="1" applyFill="1" applyBorder="1" applyAlignment="1">
      <alignment horizontal="right" vertical="center" wrapText="1"/>
    </xf>
    <xf numFmtId="38" fontId="17" fillId="0" borderId="89" xfId="50" applyFont="1" applyFill="1" applyBorder="1" applyAlignment="1">
      <alignment horizontal="right" vertical="center" wrapText="1"/>
    </xf>
    <xf numFmtId="38" fontId="17" fillId="0" borderId="90" xfId="50" applyFont="1" applyFill="1" applyBorder="1" applyAlignment="1">
      <alignment horizontal="right" vertical="center" wrapText="1"/>
    </xf>
    <xf numFmtId="38" fontId="17" fillId="0" borderId="91" xfId="50" applyFont="1" applyFill="1" applyBorder="1" applyAlignment="1">
      <alignment horizontal="right" vertical="center" wrapText="1"/>
    </xf>
    <xf numFmtId="0" fontId="0" fillId="0" borderId="78" xfId="0" applyFill="1" applyBorder="1" applyAlignment="1">
      <alignment horizontal="left" vertical="center"/>
    </xf>
    <xf numFmtId="0" fontId="17" fillId="0" borderId="92" xfId="0" applyFont="1" applyBorder="1" applyAlignment="1">
      <alignment horizontal="center" vertical="center" wrapText="1"/>
    </xf>
    <xf numFmtId="194" fontId="0" fillId="0" borderId="92" xfId="0" applyNumberFormat="1" applyFill="1" applyBorder="1" applyAlignment="1">
      <alignment vertical="center" wrapText="1"/>
    </xf>
    <xf numFmtId="0" fontId="0" fillId="0" borderId="92" xfId="0" applyFill="1" applyBorder="1" applyAlignment="1">
      <alignment horizontal="center" vertical="center" wrapText="1"/>
    </xf>
    <xf numFmtId="0" fontId="17" fillId="0" borderId="56" xfId="0" applyFont="1" applyBorder="1" applyAlignment="1">
      <alignment horizontal="center" vertical="center" wrapText="1"/>
    </xf>
    <xf numFmtId="196" fontId="33" fillId="0" borderId="57" xfId="0" applyNumberFormat="1" applyFont="1" applyFill="1" applyBorder="1" applyAlignment="1">
      <alignment vertical="center" wrapText="1"/>
    </xf>
    <xf numFmtId="0" fontId="33" fillId="0" borderId="58" xfId="0" applyFont="1" applyFill="1" applyBorder="1" applyAlignment="1">
      <alignment horizontal="center" vertical="center"/>
    </xf>
    <xf numFmtId="38" fontId="17" fillId="0" borderId="93" xfId="50" applyFont="1" applyFill="1" applyBorder="1" applyAlignment="1">
      <alignment horizontal="right" vertical="center" wrapText="1"/>
    </xf>
    <xf numFmtId="38" fontId="17" fillId="0" borderId="79" xfId="50" applyFont="1" applyFill="1" applyBorder="1" applyAlignment="1">
      <alignment horizontal="right" vertical="center" wrapText="1"/>
    </xf>
    <xf numFmtId="38" fontId="17" fillId="0" borderId="94" xfId="50" applyFont="1" applyFill="1" applyBorder="1" applyAlignment="1">
      <alignment horizontal="right" vertical="center" wrapText="1"/>
    </xf>
    <xf numFmtId="38" fontId="17" fillId="0" borderId="95" xfId="50" applyFont="1" applyFill="1" applyBorder="1" applyAlignment="1">
      <alignment horizontal="right" vertical="center" wrapText="1"/>
    </xf>
    <xf numFmtId="38" fontId="17" fillId="0" borderId="81" xfId="50" applyFont="1" applyFill="1" applyBorder="1" applyAlignment="1">
      <alignment horizontal="right" vertical="center" wrapText="1"/>
    </xf>
    <xf numFmtId="38" fontId="17" fillId="0" borderId="96" xfId="50" applyFont="1" applyFill="1" applyBorder="1" applyAlignment="1">
      <alignment horizontal="right" vertical="center" wrapText="1"/>
    </xf>
    <xf numFmtId="38" fontId="17" fillId="0" borderId="0" xfId="50" applyFont="1" applyFill="1" applyBorder="1" applyAlignment="1">
      <alignment horizontal="right" vertical="center" wrapText="1"/>
    </xf>
    <xf numFmtId="38" fontId="17" fillId="0" borderId="97" xfId="50" applyFont="1" applyFill="1" applyBorder="1" applyAlignment="1">
      <alignment horizontal="right" vertical="center" wrapText="1"/>
    </xf>
    <xf numFmtId="0" fontId="17" fillId="26" borderId="47" xfId="0" applyFont="1" applyFill="1" applyBorder="1" applyAlignment="1">
      <alignment horizontal="center" vertical="center" wrapText="1" shrinkToFit="1"/>
    </xf>
    <xf numFmtId="0" fontId="32" fillId="26" borderId="98" xfId="0" applyFont="1" applyFill="1" applyBorder="1" applyAlignment="1">
      <alignment horizontal="center" vertical="center" wrapText="1" shrinkToFit="1"/>
    </xf>
    <xf numFmtId="38" fontId="17" fillId="0" borderId="99" xfId="50" applyFont="1" applyFill="1" applyBorder="1" applyAlignment="1">
      <alignment horizontal="right" vertical="center" wrapText="1"/>
    </xf>
    <xf numFmtId="38" fontId="17" fillId="0" borderId="22" xfId="50" applyFont="1" applyFill="1" applyBorder="1" applyAlignment="1">
      <alignment horizontal="right" vertical="center" wrapText="1"/>
    </xf>
    <xf numFmtId="38" fontId="17" fillId="0" borderId="100" xfId="50" applyFont="1" applyFill="1" applyBorder="1" applyAlignment="1">
      <alignment horizontal="right" vertical="center" wrapText="1"/>
    </xf>
    <xf numFmtId="38" fontId="17" fillId="0" borderId="18" xfId="50" applyFont="1" applyFill="1" applyBorder="1" applyAlignment="1">
      <alignment horizontal="right" vertical="center" wrapText="1"/>
    </xf>
    <xf numFmtId="38" fontId="17" fillId="0" borderId="20" xfId="50" applyFont="1" applyFill="1" applyBorder="1" applyAlignment="1">
      <alignment horizontal="right" vertical="center" wrapText="1"/>
    </xf>
    <xf numFmtId="38" fontId="17" fillId="0" borderId="101" xfId="50" applyFont="1" applyFill="1" applyBorder="1" applyAlignment="1">
      <alignment horizontal="right" vertical="center" wrapText="1"/>
    </xf>
    <xf numFmtId="38" fontId="17" fillId="0" borderId="98" xfId="50" applyFont="1" applyFill="1" applyBorder="1" applyAlignment="1">
      <alignment horizontal="right" vertical="center" wrapText="1"/>
    </xf>
    <xf numFmtId="197" fontId="33" fillId="0" borderId="102" xfId="0" applyNumberFormat="1" applyFont="1" applyBorder="1" applyAlignment="1">
      <alignment vertical="center" wrapText="1"/>
    </xf>
    <xf numFmtId="38" fontId="17" fillId="0" borderId="103" xfId="50" applyFont="1" applyFill="1" applyBorder="1" applyAlignment="1">
      <alignment horizontal="right" vertical="center" wrapText="1"/>
    </xf>
    <xf numFmtId="38" fontId="17" fillId="0" borderId="104" xfId="50" applyFont="1" applyFill="1" applyBorder="1" applyAlignment="1">
      <alignment horizontal="right" vertical="center" wrapText="1"/>
    </xf>
    <xf numFmtId="38" fontId="17" fillId="0" borderId="105" xfId="50" applyFont="1" applyFill="1" applyBorder="1" applyAlignment="1">
      <alignment horizontal="right"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201" fontId="0" fillId="0" borderId="74" xfId="0" applyNumberFormat="1" applyFont="1" applyFill="1" applyBorder="1" applyAlignment="1">
      <alignment horizontal="right" vertical="center" wrapText="1"/>
    </xf>
    <xf numFmtId="201" fontId="0" fillId="0" borderId="75" xfId="0" applyNumberFormat="1" applyFont="1" applyFill="1" applyBorder="1" applyAlignment="1">
      <alignment horizontal="right" vertical="center" wrapText="1"/>
    </xf>
    <xf numFmtId="201" fontId="0" fillId="0" borderId="76" xfId="0" applyNumberFormat="1" applyFont="1" applyFill="1" applyBorder="1" applyAlignment="1">
      <alignment horizontal="right" vertical="center" wrapText="1"/>
    </xf>
    <xf numFmtId="188" fontId="0" fillId="0" borderId="33" xfId="63" applyNumberFormat="1" applyBorder="1">
      <alignment vertical="center"/>
      <protection/>
    </xf>
    <xf numFmtId="0" fontId="0" fillId="0" borderId="11" xfId="0" applyFill="1" applyBorder="1" applyAlignment="1">
      <alignment vertical="center" wrapText="1"/>
    </xf>
    <xf numFmtId="0" fontId="0" fillId="0" borderId="0" xfId="0" applyFont="1" applyFill="1" applyBorder="1" applyAlignment="1">
      <alignment vertical="center"/>
    </xf>
    <xf numFmtId="0" fontId="0" fillId="21" borderId="75" xfId="0" applyNumberFormat="1" applyFont="1" applyFill="1" applyBorder="1" applyAlignment="1">
      <alignment vertical="center" wrapText="1"/>
    </xf>
    <xf numFmtId="0" fontId="0" fillId="21" borderId="76" xfId="0" applyNumberFormat="1" applyFont="1" applyFill="1" applyBorder="1" applyAlignment="1">
      <alignment vertical="center" wrapText="1"/>
    </xf>
    <xf numFmtId="0" fontId="0" fillId="0" borderId="11" xfId="0" applyBorder="1" applyAlignment="1">
      <alignment vertical="center" wrapText="1" shrinkToFit="1"/>
    </xf>
    <xf numFmtId="0" fontId="0" fillId="0" borderId="106" xfId="0" applyBorder="1" applyAlignment="1" applyProtection="1">
      <alignment horizontal="left" vertical="center"/>
      <protection locked="0"/>
    </xf>
    <xf numFmtId="0" fontId="0" fillId="0" borderId="78" xfId="0" applyBorder="1" applyAlignment="1">
      <alignment vertical="center" wrapText="1"/>
    </xf>
    <xf numFmtId="0" fontId="0" fillId="0" borderId="0" xfId="0" applyBorder="1" applyAlignment="1" applyProtection="1">
      <alignment horizontal="left" vertical="center"/>
      <protection locked="0"/>
    </xf>
    <xf numFmtId="0" fontId="0" fillId="23" borderId="0" xfId="0" applyFill="1" applyBorder="1" applyAlignment="1" applyProtection="1">
      <alignment horizontal="left" vertical="center"/>
      <protection locked="0"/>
    </xf>
    <xf numFmtId="188" fontId="0" fillId="0" borderId="107" xfId="50" applyNumberFormat="1" applyFont="1" applyFill="1" applyBorder="1" applyAlignment="1" applyProtection="1">
      <alignment vertical="center"/>
      <protection locked="0"/>
    </xf>
    <xf numFmtId="188" fontId="0" fillId="0" borderId="108" xfId="50" applyNumberFormat="1" applyFont="1" applyFill="1" applyBorder="1" applyAlignment="1" applyProtection="1">
      <alignment vertical="center"/>
      <protection locked="0"/>
    </xf>
    <xf numFmtId="188" fontId="0" fillId="21" borderId="56" xfId="50" applyNumberFormat="1" applyFont="1" applyFill="1" applyBorder="1" applyAlignment="1" applyProtection="1">
      <alignment vertical="center"/>
      <protection locked="0"/>
    </xf>
    <xf numFmtId="187" fontId="0" fillId="21" borderId="109" xfId="50" applyNumberFormat="1" applyFont="1" applyFill="1" applyBorder="1" applyAlignment="1" applyProtection="1">
      <alignment vertical="center"/>
      <protection locked="0"/>
    </xf>
    <xf numFmtId="187" fontId="0" fillId="21" borderId="108" xfId="50" applyNumberFormat="1" applyFont="1" applyFill="1" applyBorder="1" applyAlignment="1" applyProtection="1">
      <alignment vertical="center"/>
      <protection locked="0"/>
    </xf>
    <xf numFmtId="187" fontId="0" fillId="21" borderId="110" xfId="50" applyNumberFormat="1" applyFont="1" applyFill="1" applyBorder="1" applyAlignment="1" applyProtection="1">
      <alignment vertical="center"/>
      <protection locked="0"/>
    </xf>
    <xf numFmtId="187" fontId="0" fillId="21" borderId="111" xfId="50" applyNumberFormat="1" applyFont="1" applyFill="1" applyBorder="1" applyAlignment="1" applyProtection="1">
      <alignment vertical="center"/>
      <protection locked="0"/>
    </xf>
    <xf numFmtId="187" fontId="0" fillId="21" borderId="112" xfId="50" applyNumberFormat="1" applyFont="1" applyFill="1" applyBorder="1" applyAlignment="1" applyProtection="1">
      <alignment vertical="center"/>
      <protection locked="0"/>
    </xf>
    <xf numFmtId="187" fontId="8" fillId="21" borderId="112" xfId="50" applyNumberFormat="1" applyFont="1" applyFill="1" applyBorder="1" applyAlignment="1" applyProtection="1">
      <alignment vertical="center"/>
      <protection locked="0"/>
    </xf>
    <xf numFmtId="187" fontId="8" fillId="21" borderId="111" xfId="50" applyNumberFormat="1" applyFont="1" applyFill="1" applyBorder="1" applyAlignment="1" applyProtection="1">
      <alignment vertical="center"/>
      <protection locked="0"/>
    </xf>
    <xf numFmtId="188" fontId="0" fillId="21" borderId="108" xfId="50" applyNumberFormat="1" applyFont="1" applyFill="1" applyBorder="1" applyAlignment="1" applyProtection="1">
      <alignment vertical="center"/>
      <protection locked="0"/>
    </xf>
    <xf numFmtId="188" fontId="0" fillId="21" borderId="63" xfId="50" applyNumberFormat="1" applyFont="1" applyFill="1" applyBorder="1" applyAlignment="1" applyProtection="1">
      <alignment vertical="center"/>
      <protection locked="0"/>
    </xf>
    <xf numFmtId="0" fontId="5" fillId="21" borderId="50" xfId="63" applyFont="1" applyFill="1" applyBorder="1">
      <alignment vertical="center"/>
      <protection/>
    </xf>
    <xf numFmtId="0" fontId="5" fillId="21" borderId="51" xfId="63" applyFont="1" applyFill="1" applyBorder="1">
      <alignment vertical="center"/>
      <protection/>
    </xf>
    <xf numFmtId="0" fontId="5" fillId="21" borderId="24" xfId="63" applyFont="1" applyFill="1" applyBorder="1">
      <alignment vertical="center"/>
      <protection/>
    </xf>
    <xf numFmtId="0" fontId="5" fillId="21" borderId="52" xfId="63" applyFont="1" applyFill="1" applyBorder="1">
      <alignment vertical="center"/>
      <protection/>
    </xf>
    <xf numFmtId="0" fontId="5" fillId="21" borderId="53" xfId="63" applyFont="1" applyFill="1" applyBorder="1">
      <alignment vertical="center"/>
      <protection/>
    </xf>
    <xf numFmtId="0" fontId="5" fillId="21" borderId="24" xfId="63" applyFont="1" applyFill="1" applyBorder="1" applyAlignment="1">
      <alignment vertical="center" wrapText="1"/>
      <protection/>
    </xf>
    <xf numFmtId="0" fontId="5" fillId="21" borderId="54" xfId="63" applyFont="1" applyFill="1" applyBorder="1">
      <alignment vertical="center"/>
      <protection/>
    </xf>
    <xf numFmtId="0" fontId="0" fillId="0" borderId="0" xfId="63" applyFont="1" applyFill="1">
      <alignment vertical="center"/>
      <protection/>
    </xf>
    <xf numFmtId="0" fontId="30" fillId="21" borderId="59" xfId="63" applyFont="1" applyFill="1" applyBorder="1" applyAlignment="1">
      <alignment vertical="center" wrapText="1"/>
      <protection/>
    </xf>
    <xf numFmtId="0" fontId="3" fillId="0" borderId="0" xfId="0" applyFont="1" applyAlignment="1">
      <alignment horizontal="center" vertical="center" wrapText="1"/>
    </xf>
    <xf numFmtId="0" fontId="2" fillId="0" borderId="0" xfId="0" applyFont="1" applyAlignment="1">
      <alignment horizontal="center" vertical="center"/>
    </xf>
    <xf numFmtId="0" fontId="0" fillId="24" borderId="48" xfId="0" applyFill="1" applyBorder="1" applyAlignment="1">
      <alignment vertical="center" wrapText="1"/>
    </xf>
    <xf numFmtId="0" fontId="0" fillId="24" borderId="49" xfId="0" applyFill="1" applyBorder="1" applyAlignment="1">
      <alignment vertical="center" wrapText="1"/>
    </xf>
    <xf numFmtId="0" fontId="0" fillId="24" borderId="11" xfId="0" applyFill="1" applyBorder="1" applyAlignment="1">
      <alignment vertical="center" wrapText="1"/>
    </xf>
    <xf numFmtId="0" fontId="0" fillId="0" borderId="11" xfId="0" applyBorder="1" applyAlignment="1">
      <alignment vertical="center" wrapText="1"/>
    </xf>
    <xf numFmtId="0" fontId="0" fillId="21" borderId="48" xfId="0" applyFill="1" applyBorder="1" applyAlignment="1">
      <alignment horizontal="left" vertical="center" wrapText="1"/>
    </xf>
    <xf numFmtId="0" fontId="0" fillId="21" borderId="49" xfId="0" applyFill="1" applyBorder="1" applyAlignment="1">
      <alignment horizontal="left" vertical="center" wrapText="1"/>
    </xf>
    <xf numFmtId="0" fontId="0" fillId="24" borderId="48" xfId="0" applyFill="1" applyBorder="1" applyAlignment="1">
      <alignment horizontal="left" vertical="center" wrapText="1"/>
    </xf>
    <xf numFmtId="0" fontId="0" fillId="0" borderId="49" xfId="0" applyBorder="1" applyAlignment="1">
      <alignment horizontal="left" vertical="center" wrapText="1"/>
    </xf>
    <xf numFmtId="0" fontId="0" fillId="24" borderId="113" xfId="0" applyFill="1" applyBorder="1" applyAlignment="1">
      <alignment vertical="center" wrapText="1"/>
    </xf>
    <xf numFmtId="0" fontId="0" fillId="0" borderId="114" xfId="0" applyBorder="1" applyAlignment="1">
      <alignment vertical="center" wrapText="1"/>
    </xf>
    <xf numFmtId="0" fontId="0" fillId="24" borderId="115" xfId="0" applyFill="1" applyBorder="1" applyAlignment="1">
      <alignment vertical="center" wrapText="1"/>
    </xf>
    <xf numFmtId="0" fontId="0" fillId="0" borderId="116" xfId="0" applyBorder="1" applyAlignment="1">
      <alignment vertical="center" wrapText="1"/>
    </xf>
    <xf numFmtId="0" fontId="0" fillId="24" borderId="49" xfId="0" applyFill="1" applyBorder="1" applyAlignment="1">
      <alignment horizontal="left" vertical="center" wrapText="1"/>
    </xf>
    <xf numFmtId="0" fontId="0" fillId="24" borderId="55" xfId="0" applyFill="1" applyBorder="1" applyAlignment="1">
      <alignment horizontal="left" vertical="center" wrapText="1"/>
    </xf>
    <xf numFmtId="0" fontId="0" fillId="24" borderId="117" xfId="0" applyFill="1" applyBorder="1" applyAlignment="1">
      <alignment horizontal="left" vertical="center" wrapText="1"/>
    </xf>
    <xf numFmtId="0" fontId="0" fillId="0" borderId="47" xfId="0" applyBorder="1" applyAlignment="1">
      <alignment horizontal="left" vertical="center" wrapText="1"/>
    </xf>
    <xf numFmtId="0" fontId="0" fillId="0" borderId="92" xfId="0" applyBorder="1" applyAlignment="1">
      <alignment horizontal="left" vertical="center" wrapText="1"/>
    </xf>
    <xf numFmtId="0" fontId="0" fillId="0" borderId="98" xfId="0" applyBorder="1" applyAlignment="1">
      <alignment horizontal="left" vertical="center" wrapText="1"/>
    </xf>
    <xf numFmtId="0" fontId="0" fillId="21" borderId="48" xfId="0" applyFill="1" applyBorder="1" applyAlignment="1">
      <alignment vertical="center" wrapText="1"/>
    </xf>
    <xf numFmtId="0" fontId="0" fillId="21" borderId="49" xfId="0" applyFill="1" applyBorder="1" applyAlignment="1">
      <alignment vertical="center" wrapText="1"/>
    </xf>
    <xf numFmtId="0" fontId="0" fillId="0" borderId="47" xfId="0" applyBorder="1" applyAlignment="1">
      <alignment horizontal="center" vertical="center" wrapText="1"/>
    </xf>
    <xf numFmtId="0" fontId="0" fillId="0" borderId="98" xfId="0" applyBorder="1" applyAlignment="1">
      <alignment horizontal="center" vertical="center" wrapText="1"/>
    </xf>
    <xf numFmtId="0" fontId="0" fillId="0" borderId="92" xfId="0" applyBorder="1" applyAlignment="1">
      <alignment horizontal="center" vertical="center" wrapText="1"/>
    </xf>
    <xf numFmtId="0" fontId="0" fillId="25" borderId="47" xfId="0" applyFill="1" applyBorder="1" applyAlignment="1">
      <alignment horizontal="left" vertical="center" wrapText="1"/>
    </xf>
    <xf numFmtId="0" fontId="0" fillId="25" borderId="98" xfId="0" applyFill="1" applyBorder="1" applyAlignment="1">
      <alignment horizontal="left" vertical="center" wrapText="1"/>
    </xf>
    <xf numFmtId="0" fontId="0" fillId="25" borderId="92" xfId="0" applyFill="1" applyBorder="1" applyAlignment="1">
      <alignment horizontal="left" vertical="center" wrapText="1"/>
    </xf>
    <xf numFmtId="0" fontId="0" fillId="24" borderId="118" xfId="0" applyFill="1" applyBorder="1" applyAlignment="1">
      <alignment vertical="center" wrapText="1"/>
    </xf>
    <xf numFmtId="0" fontId="0" fillId="0" borderId="119" xfId="0" applyBorder="1" applyAlignment="1">
      <alignment vertical="center" wrapText="1"/>
    </xf>
    <xf numFmtId="0" fontId="0" fillId="0" borderId="49" xfId="0" applyBorder="1" applyAlignment="1">
      <alignment vertical="center" wrapText="1"/>
    </xf>
    <xf numFmtId="0" fontId="0" fillId="21" borderId="12" xfId="0" applyNumberFormat="1" applyFill="1" applyBorder="1" applyAlignment="1">
      <alignment vertical="center" wrapText="1"/>
    </xf>
    <xf numFmtId="0" fontId="0" fillId="0" borderId="13" xfId="0" applyNumberFormat="1" applyBorder="1" applyAlignment="1">
      <alignment vertical="center" wrapText="1"/>
    </xf>
    <xf numFmtId="0" fontId="0" fillId="21" borderId="12" xfId="0" applyFill="1" applyBorder="1" applyAlignment="1">
      <alignment vertical="center" wrapText="1"/>
    </xf>
    <xf numFmtId="0" fontId="0" fillId="0" borderId="13" xfId="0" applyBorder="1" applyAlignment="1">
      <alignment vertical="center" wrapText="1"/>
    </xf>
    <xf numFmtId="180" fontId="0" fillId="24" borderId="48" xfId="0" applyNumberFormat="1" applyFill="1" applyBorder="1" applyAlignment="1">
      <alignment horizontal="left" vertical="center" wrapText="1"/>
    </xf>
    <xf numFmtId="0" fontId="0" fillId="24" borderId="55" xfId="0" applyFill="1" applyBorder="1" applyAlignment="1">
      <alignment vertical="center" wrapText="1"/>
    </xf>
    <xf numFmtId="0" fontId="0" fillId="0" borderId="117" xfId="0" applyBorder="1" applyAlignment="1">
      <alignment vertical="center" wrapText="1"/>
    </xf>
    <xf numFmtId="0" fontId="0" fillId="0" borderId="47"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17" fillId="26" borderId="55" xfId="0" applyFont="1" applyFill="1" applyBorder="1" applyAlignment="1">
      <alignment horizontal="center" vertical="center" wrapText="1"/>
    </xf>
    <xf numFmtId="0" fontId="0" fillId="0" borderId="106" xfId="0" applyBorder="1" applyAlignment="1">
      <alignment horizontal="center" vertical="center" wrapText="1"/>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0" fontId="0" fillId="24" borderId="48" xfId="0" applyNumberFormat="1" applyFill="1" applyBorder="1" applyAlignment="1">
      <alignment horizontal="center" vertical="center" wrapText="1"/>
    </xf>
    <xf numFmtId="180" fontId="0" fillId="24" borderId="121" xfId="0" applyNumberFormat="1" applyFill="1" applyBorder="1" applyAlignment="1">
      <alignment horizontal="center" vertical="center" wrapText="1"/>
    </xf>
    <xf numFmtId="0" fontId="0" fillId="0" borderId="49" xfId="0" applyBorder="1" applyAlignment="1">
      <alignment horizontal="center" vertical="center" wrapText="1"/>
    </xf>
    <xf numFmtId="0" fontId="0" fillId="0" borderId="78" xfId="0" applyFont="1" applyFill="1" applyBorder="1" applyAlignment="1">
      <alignment horizontal="left" vertical="center" wrapText="1"/>
    </xf>
    <xf numFmtId="0" fontId="0" fillId="0" borderId="0" xfId="0" applyBorder="1" applyAlignment="1">
      <alignment vertical="center" wrapText="1"/>
    </xf>
    <xf numFmtId="0" fontId="0" fillId="0" borderId="122" xfId="0" applyBorder="1" applyAlignment="1">
      <alignment vertical="center" wrapText="1"/>
    </xf>
    <xf numFmtId="0" fontId="32" fillId="26" borderId="98" xfId="0" applyFont="1" applyFill="1" applyBorder="1" applyAlignment="1">
      <alignment horizontal="center" vertical="center" wrapText="1"/>
    </xf>
    <xf numFmtId="0" fontId="32" fillId="26" borderId="47" xfId="0" applyFont="1" applyFill="1" applyBorder="1" applyAlignment="1">
      <alignment horizontal="center" vertical="center" wrapText="1"/>
    </xf>
    <xf numFmtId="0" fontId="32" fillId="26" borderId="92"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95" xfId="0" applyBorder="1" applyAlignment="1">
      <alignment vertical="center" wrapText="1"/>
    </xf>
    <xf numFmtId="0" fontId="0" fillId="0" borderId="123" xfId="0" applyBorder="1" applyAlignment="1">
      <alignment vertical="center" wrapText="1"/>
    </xf>
    <xf numFmtId="0" fontId="0" fillId="26" borderId="69" xfId="0" applyFont="1" applyFill="1" applyBorder="1" applyAlignment="1">
      <alignment horizontal="justify" vertical="center" wrapText="1"/>
    </xf>
    <xf numFmtId="0" fontId="0" fillId="0" borderId="124" xfId="0" applyBorder="1" applyAlignment="1">
      <alignment vertical="center" wrapText="1"/>
    </xf>
    <xf numFmtId="0" fontId="0" fillId="0" borderId="55" xfId="0" applyFont="1" applyBorder="1" applyAlignment="1">
      <alignment horizontal="center" vertical="center"/>
    </xf>
    <xf numFmtId="0" fontId="0" fillId="0" borderId="106" xfId="0" applyFont="1" applyBorder="1" applyAlignment="1">
      <alignment horizontal="center" vertical="center"/>
    </xf>
    <xf numFmtId="0" fontId="0" fillId="0" borderId="117" xfId="0" applyBorder="1" applyAlignment="1">
      <alignment horizontal="center" vertical="center"/>
    </xf>
    <xf numFmtId="0" fontId="36" fillId="0" borderId="125" xfId="0" applyFont="1" applyBorder="1" applyAlignment="1">
      <alignment horizontal="justify" vertical="center" wrapText="1"/>
    </xf>
    <xf numFmtId="0" fontId="36" fillId="0" borderId="126"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13" xfId="0" applyFont="1" applyBorder="1" applyAlignment="1">
      <alignment horizontal="justify" vertical="center" wrapText="1"/>
    </xf>
    <xf numFmtId="0" fontId="17" fillId="26" borderId="43" xfId="0" applyFont="1" applyFill="1" applyBorder="1" applyAlignment="1">
      <alignment horizontal="center" vertical="center" shrinkToFit="1"/>
    </xf>
    <xf numFmtId="0" fontId="0" fillId="26" borderId="68" xfId="0" applyFont="1" applyFill="1" applyBorder="1" applyAlignment="1">
      <alignment horizontal="justify" vertical="center" wrapText="1"/>
    </xf>
    <xf numFmtId="0" fontId="0" fillId="26" borderId="31" xfId="0" applyFont="1" applyFill="1" applyBorder="1" applyAlignment="1">
      <alignment horizontal="justify" vertical="center" wrapText="1"/>
    </xf>
    <xf numFmtId="0" fontId="0" fillId="0" borderId="127" xfId="0" applyBorder="1" applyAlignment="1">
      <alignment vertical="center" wrapText="1"/>
    </xf>
    <xf numFmtId="0" fontId="0" fillId="0" borderId="128" xfId="0" applyFont="1" applyFill="1" applyBorder="1" applyAlignment="1">
      <alignment horizontal="left" vertical="center" wrapText="1"/>
    </xf>
    <xf numFmtId="0" fontId="0" fillId="0" borderId="96" xfId="0" applyBorder="1" applyAlignment="1">
      <alignment vertical="center" wrapText="1"/>
    </xf>
    <xf numFmtId="0" fontId="0" fillId="0" borderId="129" xfId="0" applyBorder="1" applyAlignment="1">
      <alignment vertical="center" wrapText="1"/>
    </xf>
    <xf numFmtId="0" fontId="0" fillId="0" borderId="69" xfId="0" applyFont="1" applyFill="1" applyBorder="1" applyAlignment="1">
      <alignment horizontal="left" vertical="center"/>
    </xf>
    <xf numFmtId="0" fontId="0" fillId="0" borderId="79" xfId="0" applyFill="1" applyBorder="1" applyAlignment="1">
      <alignment horizontal="left" vertical="center"/>
    </xf>
    <xf numFmtId="0" fontId="0" fillId="0" borderId="80" xfId="0" applyFill="1" applyBorder="1" applyAlignment="1">
      <alignment horizontal="left" vertical="center"/>
    </xf>
    <xf numFmtId="0" fontId="0" fillId="0" borderId="69" xfId="0" applyFont="1" applyBorder="1" applyAlignment="1">
      <alignment horizontal="left" vertical="center" wrapText="1"/>
    </xf>
    <xf numFmtId="0" fontId="0" fillId="0" borderId="80" xfId="0" applyBorder="1" applyAlignment="1">
      <alignment vertical="center"/>
    </xf>
    <xf numFmtId="0" fontId="0" fillId="0" borderId="31" xfId="0" applyFont="1" applyFill="1" applyBorder="1" applyAlignment="1">
      <alignment horizontal="left" vertical="center"/>
    </xf>
    <xf numFmtId="0" fontId="0" fillId="0" borderId="81" xfId="0" applyFill="1" applyBorder="1" applyAlignment="1">
      <alignment horizontal="left" vertical="center"/>
    </xf>
    <xf numFmtId="0" fontId="0" fillId="0" borderId="82" xfId="0" applyFill="1" applyBorder="1" applyAlignment="1">
      <alignment horizontal="left" vertical="center"/>
    </xf>
    <xf numFmtId="0" fontId="0" fillId="0" borderId="31" xfId="0" applyFont="1" applyBorder="1" applyAlignment="1">
      <alignment horizontal="left" vertical="center" wrapText="1"/>
    </xf>
    <xf numFmtId="0" fontId="0" fillId="0" borderId="82" xfId="0" applyBorder="1" applyAlignment="1">
      <alignment vertical="center"/>
    </xf>
    <xf numFmtId="0" fontId="17" fillId="26" borderId="130" xfId="0" applyFont="1" applyFill="1" applyBorder="1" applyAlignment="1">
      <alignment horizontal="center" vertical="center" wrapText="1" shrinkToFit="1"/>
    </xf>
    <xf numFmtId="0" fontId="17" fillId="26" borderId="131" xfId="0" applyFont="1" applyFill="1" applyBorder="1" applyAlignment="1">
      <alignment horizontal="center" vertical="center" wrapText="1" shrinkToFit="1"/>
    </xf>
    <xf numFmtId="0" fontId="0" fillId="0" borderId="132" xfId="0" applyBorder="1" applyAlignment="1">
      <alignment horizontal="center" vertical="center" wrapText="1"/>
    </xf>
    <xf numFmtId="0" fontId="0" fillId="0" borderId="0" xfId="0" applyAlignment="1">
      <alignment horizontal="center" vertical="center" wrapText="1"/>
    </xf>
    <xf numFmtId="0" fontId="0" fillId="0" borderId="122" xfId="0" applyBorder="1" applyAlignment="1">
      <alignment horizontal="center" vertical="center" wrapText="1"/>
    </xf>
    <xf numFmtId="0" fontId="0" fillId="0" borderId="128" xfId="0" applyBorder="1" applyAlignment="1">
      <alignment horizontal="center" vertical="center" wrapText="1"/>
    </xf>
    <xf numFmtId="0" fontId="0" fillId="0" borderId="96" xfId="0" applyBorder="1" applyAlignment="1">
      <alignment horizontal="center" vertical="center" wrapText="1"/>
    </xf>
    <xf numFmtId="0" fontId="0" fillId="0" borderId="129" xfId="0" applyBorder="1" applyAlignment="1">
      <alignment horizontal="center" vertical="center" wrapText="1"/>
    </xf>
    <xf numFmtId="0" fontId="0" fillId="21" borderId="69" xfId="0" applyFont="1" applyFill="1" applyBorder="1" applyAlignment="1">
      <alignment horizontal="left" vertical="center"/>
    </xf>
    <xf numFmtId="0" fontId="0" fillId="21" borderId="79" xfId="0" applyFill="1" applyBorder="1" applyAlignment="1">
      <alignment horizontal="left" vertical="center"/>
    </xf>
    <xf numFmtId="0" fontId="0" fillId="21" borderId="80" xfId="0" applyFill="1" applyBorder="1" applyAlignment="1">
      <alignment horizontal="left" vertical="center"/>
    </xf>
    <xf numFmtId="0" fontId="0" fillId="21" borderId="31" xfId="0" applyFont="1" applyFill="1" applyBorder="1" applyAlignment="1">
      <alignment horizontal="left" vertical="center"/>
    </xf>
    <xf numFmtId="0" fontId="0" fillId="21" borderId="81" xfId="0" applyFill="1" applyBorder="1" applyAlignment="1">
      <alignment horizontal="left" vertical="center"/>
    </xf>
    <xf numFmtId="0" fontId="0" fillId="21" borderId="82" xfId="0" applyFill="1" applyBorder="1" applyAlignment="1">
      <alignment horizontal="left" vertical="center"/>
    </xf>
    <xf numFmtId="0" fontId="0" fillId="0" borderId="68" xfId="0" applyFont="1" applyFill="1" applyBorder="1" applyAlignment="1">
      <alignment horizontal="left" vertical="center"/>
    </xf>
    <xf numFmtId="0" fontId="0" fillId="0" borderId="95" xfId="0" applyFill="1" applyBorder="1" applyAlignment="1">
      <alignment horizontal="left" vertical="center"/>
    </xf>
    <xf numFmtId="0" fontId="0" fillId="0" borderId="133" xfId="0" applyFill="1" applyBorder="1" applyAlignment="1">
      <alignment horizontal="left" vertical="center"/>
    </xf>
    <xf numFmtId="0" fontId="0" fillId="0" borderId="78" xfId="0" applyFont="1" applyBorder="1" applyAlignment="1">
      <alignment horizontal="left" vertical="center" wrapText="1"/>
    </xf>
    <xf numFmtId="0" fontId="0" fillId="0" borderId="134"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35" xfId="0" applyFont="1" applyFill="1" applyBorder="1" applyAlignment="1">
      <alignment horizontal="left" vertical="center" wrapText="1"/>
    </xf>
    <xf numFmtId="0" fontId="0" fillId="0" borderId="136" xfId="0" applyFill="1" applyBorder="1" applyAlignment="1">
      <alignment vertical="center"/>
    </xf>
    <xf numFmtId="0" fontId="0" fillId="0" borderId="69" xfId="0" applyFont="1" applyFill="1" applyBorder="1" applyAlignment="1">
      <alignment horizontal="left" vertical="center" wrapText="1"/>
    </xf>
    <xf numFmtId="0" fontId="0" fillId="0" borderId="80" xfId="0" applyFill="1" applyBorder="1" applyAlignment="1">
      <alignment vertical="center"/>
    </xf>
    <xf numFmtId="0" fontId="0" fillId="0" borderId="31" xfId="0" applyFont="1" applyFill="1" applyBorder="1" applyAlignment="1">
      <alignment horizontal="left" vertical="center" wrapText="1"/>
    </xf>
    <xf numFmtId="0" fontId="0" fillId="0" borderId="82" xfId="0" applyFill="1" applyBorder="1" applyAlignment="1">
      <alignment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120" xfId="0" applyFont="1" applyBorder="1" applyAlignment="1">
      <alignment horizontal="center" vertical="center"/>
    </xf>
    <xf numFmtId="0" fontId="0" fillId="0" borderId="13" xfId="0" applyFont="1" applyBorder="1" applyAlignment="1">
      <alignment horizontal="center" vertical="center"/>
    </xf>
    <xf numFmtId="0" fontId="0" fillId="0" borderId="55" xfId="0" applyFont="1" applyFill="1" applyBorder="1" applyAlignment="1">
      <alignment horizontal="left" vertical="center"/>
    </xf>
    <xf numFmtId="0" fontId="0" fillId="0" borderId="106" xfId="0" applyFill="1" applyBorder="1" applyAlignment="1">
      <alignment horizontal="left" vertical="center"/>
    </xf>
    <xf numFmtId="0" fontId="0" fillId="0" borderId="117" xfId="0" applyFill="1" applyBorder="1" applyAlignment="1">
      <alignment horizontal="left" vertical="center"/>
    </xf>
    <xf numFmtId="0" fontId="0" fillId="21" borderId="68" xfId="0" applyFont="1" applyFill="1" applyBorder="1" applyAlignment="1">
      <alignment horizontal="left" vertical="center" wrapText="1" shrinkToFit="1"/>
    </xf>
    <xf numFmtId="0" fontId="0" fillId="21" borderId="95" xfId="0" applyFont="1" applyFill="1" applyBorder="1" applyAlignment="1">
      <alignment horizontal="left" vertical="center" wrapText="1" shrinkToFit="1"/>
    </xf>
    <xf numFmtId="0" fontId="0" fillId="21" borderId="133" xfId="0" applyFont="1" applyFill="1" applyBorder="1" applyAlignment="1">
      <alignment horizontal="left" vertical="center" wrapText="1" shrinkToFit="1"/>
    </xf>
    <xf numFmtId="0" fontId="0" fillId="0" borderId="106" xfId="0" applyBorder="1" applyAlignment="1">
      <alignment horizontal="center" vertical="center"/>
    </xf>
    <xf numFmtId="0" fontId="0" fillId="0" borderId="12" xfId="0" applyBorder="1" applyAlignment="1">
      <alignment horizontal="center" vertical="center"/>
    </xf>
    <xf numFmtId="0" fontId="0" fillId="0" borderId="120" xfId="0" applyBorder="1" applyAlignment="1">
      <alignment horizontal="center" vertical="center"/>
    </xf>
    <xf numFmtId="0" fontId="0" fillId="0" borderId="13" xfId="0" applyBorder="1" applyAlignment="1">
      <alignment horizontal="center" vertical="center"/>
    </xf>
    <xf numFmtId="0" fontId="17" fillId="26" borderId="11" xfId="0" applyFont="1" applyFill="1" applyBorder="1" applyAlignment="1">
      <alignment horizontal="center" vertical="center" wrapText="1"/>
    </xf>
    <xf numFmtId="0" fontId="17" fillId="26" borderId="55" xfId="0" applyFont="1" applyFill="1" applyBorder="1" applyAlignment="1">
      <alignment horizontal="left" vertical="center" wrapText="1"/>
    </xf>
    <xf numFmtId="0" fontId="17" fillId="26" borderId="117" xfId="0" applyFont="1" applyFill="1" applyBorder="1" applyAlignment="1">
      <alignment horizontal="left" vertical="center" wrapText="1"/>
    </xf>
    <xf numFmtId="0" fontId="17" fillId="26" borderId="78" xfId="0" applyFont="1" applyFill="1" applyBorder="1" applyAlignment="1">
      <alignment horizontal="left" vertical="center" wrapText="1"/>
    </xf>
    <xf numFmtId="0" fontId="17" fillId="26" borderId="134" xfId="0" applyFont="1" applyFill="1" applyBorder="1" applyAlignment="1">
      <alignment horizontal="left" vertical="center" wrapText="1"/>
    </xf>
    <xf numFmtId="0" fontId="17" fillId="26" borderId="12" xfId="0" applyFont="1" applyFill="1" applyBorder="1" applyAlignment="1">
      <alignment horizontal="left" vertical="center" wrapText="1"/>
    </xf>
    <xf numFmtId="0" fontId="17" fillId="26" borderId="13" xfId="0" applyFont="1" applyFill="1" applyBorder="1" applyAlignment="1">
      <alignment horizontal="left" vertical="center" wrapText="1"/>
    </xf>
    <xf numFmtId="0" fontId="0" fillId="0" borderId="133" xfId="0" applyFill="1" applyBorder="1" applyAlignment="1">
      <alignment vertical="center"/>
    </xf>
    <xf numFmtId="0" fontId="0" fillId="21" borderId="48" xfId="0" applyFont="1" applyFill="1" applyBorder="1" applyAlignment="1">
      <alignment horizontal="left" vertical="center"/>
    </xf>
    <xf numFmtId="0" fontId="0" fillId="0" borderId="121" xfId="0" applyBorder="1" applyAlignment="1">
      <alignment horizontal="left" vertical="center"/>
    </xf>
    <xf numFmtId="0" fontId="0" fillId="0" borderId="49" xfId="0" applyBorder="1" applyAlignment="1">
      <alignment horizontal="left" vertical="center"/>
    </xf>
    <xf numFmtId="0" fontId="0" fillId="21" borderId="121" xfId="0" applyFill="1" applyBorder="1" applyAlignment="1">
      <alignment horizontal="left" vertical="center"/>
    </xf>
    <xf numFmtId="0" fontId="0" fillId="21" borderId="49" xfId="0" applyFill="1" applyBorder="1" applyAlignment="1">
      <alignment horizontal="left" vertical="center"/>
    </xf>
    <xf numFmtId="0" fontId="0" fillId="0" borderId="55" xfId="0" applyFont="1" applyBorder="1" applyAlignment="1">
      <alignment horizontal="left" vertical="center" wrapText="1"/>
    </xf>
    <xf numFmtId="0" fontId="0" fillId="0" borderId="117" xfId="0" applyFont="1" applyBorder="1" applyAlignment="1">
      <alignment horizontal="left" vertical="center" wrapText="1"/>
    </xf>
    <xf numFmtId="0" fontId="0" fillId="0" borderId="68" xfId="0" applyFont="1" applyBorder="1" applyAlignment="1">
      <alignment horizontal="left" vertical="center" wrapText="1"/>
    </xf>
    <xf numFmtId="0" fontId="0" fillId="0" borderId="133" xfId="0" applyBorder="1" applyAlignment="1">
      <alignment vertical="center"/>
    </xf>
    <xf numFmtId="0" fontId="0" fillId="0" borderId="48" xfId="0" applyFont="1" applyBorder="1" applyAlignment="1">
      <alignment horizontal="center" vertical="center"/>
    </xf>
    <xf numFmtId="0" fontId="0" fillId="0" borderId="121" xfId="0" applyFont="1"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vertical="center" wrapText="1"/>
    </xf>
    <xf numFmtId="38" fontId="0" fillId="21" borderId="11" xfId="50" applyFont="1" applyFill="1" applyBorder="1" applyAlignment="1">
      <alignment vertical="center"/>
    </xf>
    <xf numFmtId="0" fontId="33" fillId="0" borderId="137"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138" xfId="0" applyFont="1" applyBorder="1" applyAlignment="1">
      <alignment horizontal="center" vertical="center" wrapText="1"/>
    </xf>
    <xf numFmtId="0" fontId="17" fillId="26" borderId="139" xfId="0" applyFont="1" applyFill="1" applyBorder="1" applyAlignment="1">
      <alignment horizontal="left" vertical="center" wrapText="1"/>
    </xf>
    <xf numFmtId="0" fontId="0" fillId="0" borderId="140" xfId="0" applyBorder="1" applyAlignment="1">
      <alignment horizontal="left" vertical="center" wrapText="1"/>
    </xf>
    <xf numFmtId="0" fontId="0" fillId="0" borderId="78" xfId="0" applyBorder="1" applyAlignment="1">
      <alignment horizontal="left" vertical="center" wrapText="1"/>
    </xf>
    <xf numFmtId="0" fontId="0" fillId="0" borderId="134" xfId="0" applyBorder="1" applyAlignment="1">
      <alignment horizontal="left" vertical="center" wrapText="1"/>
    </xf>
    <xf numFmtId="0" fontId="0" fillId="0" borderId="128" xfId="0" applyBorder="1" applyAlignment="1">
      <alignment horizontal="left" vertical="center" wrapText="1"/>
    </xf>
    <xf numFmtId="0" fontId="0" fillId="0" borderId="141" xfId="0" applyBorder="1" applyAlignment="1">
      <alignment horizontal="left" vertical="center" wrapText="1"/>
    </xf>
    <xf numFmtId="0" fontId="17" fillId="26" borderId="117" xfId="0" applyFont="1" applyFill="1" applyBorder="1" applyAlignment="1">
      <alignment horizontal="center" vertical="center" wrapText="1"/>
    </xf>
    <xf numFmtId="0" fontId="17" fillId="26" borderId="78" xfId="0" applyFont="1" applyFill="1" applyBorder="1" applyAlignment="1">
      <alignment horizontal="center" vertical="center" wrapText="1"/>
    </xf>
    <xf numFmtId="0" fontId="17" fillId="26" borderId="134" xfId="0" applyFont="1" applyFill="1" applyBorder="1" applyAlignment="1">
      <alignment horizontal="center" vertical="center" wrapText="1"/>
    </xf>
    <xf numFmtId="0" fontId="17" fillId="26" borderId="12" xfId="0" applyFont="1" applyFill="1" applyBorder="1" applyAlignment="1">
      <alignment horizontal="center" vertical="center" wrapText="1"/>
    </xf>
    <xf numFmtId="0" fontId="17" fillId="26" borderId="13" xfId="0" applyFont="1" applyFill="1" applyBorder="1" applyAlignment="1">
      <alignment horizontal="center" vertical="center" wrapText="1"/>
    </xf>
    <xf numFmtId="0" fontId="0" fillId="0" borderId="135" xfId="0" applyFont="1" applyBorder="1" applyAlignment="1">
      <alignment horizontal="left" vertical="center" wrapText="1"/>
    </xf>
    <xf numFmtId="0" fontId="0" fillId="0" borderId="136" xfId="0" applyBorder="1" applyAlignment="1">
      <alignment vertical="center"/>
    </xf>
    <xf numFmtId="0" fontId="17" fillId="26" borderId="142" xfId="0" applyFont="1" applyFill="1" applyBorder="1" applyAlignment="1">
      <alignment horizontal="center" vertical="center" wrapText="1"/>
    </xf>
    <xf numFmtId="0" fontId="0" fillId="0" borderId="121" xfId="0" applyBorder="1" applyAlignment="1">
      <alignment horizontal="center" vertical="center" wrapText="1"/>
    </xf>
    <xf numFmtId="0" fontId="0" fillId="21" borderId="55" xfId="0" applyFont="1" applyFill="1" applyBorder="1" applyAlignment="1">
      <alignment horizontal="center" vertical="center"/>
    </xf>
    <xf numFmtId="0" fontId="0" fillId="21" borderId="106" xfId="0" applyFont="1" applyFill="1" applyBorder="1" applyAlignment="1">
      <alignment horizontal="center" vertical="center"/>
    </xf>
    <xf numFmtId="0" fontId="0" fillId="21" borderId="117" xfId="0" applyFont="1" applyFill="1" applyBorder="1" applyAlignment="1">
      <alignment horizontal="center" vertical="center"/>
    </xf>
    <xf numFmtId="0" fontId="0" fillId="21" borderId="78" xfId="0" applyFont="1" applyFill="1" applyBorder="1" applyAlignment="1">
      <alignment horizontal="center" vertical="center"/>
    </xf>
    <xf numFmtId="0" fontId="0" fillId="21" borderId="0" xfId="0" applyFont="1" applyFill="1" applyBorder="1" applyAlignment="1">
      <alignment horizontal="center" vertical="center"/>
    </xf>
    <xf numFmtId="0" fontId="0" fillId="21" borderId="134" xfId="0" applyFont="1" applyFill="1" applyBorder="1" applyAlignment="1">
      <alignment horizontal="center" vertical="center"/>
    </xf>
    <xf numFmtId="0" fontId="0" fillId="21" borderId="12" xfId="0" applyFont="1" applyFill="1" applyBorder="1" applyAlignment="1">
      <alignment horizontal="center" vertical="center"/>
    </xf>
    <xf numFmtId="0" fontId="0" fillId="21" borderId="120" xfId="0" applyFont="1" applyFill="1" applyBorder="1" applyAlignment="1">
      <alignment horizontal="center" vertical="center"/>
    </xf>
    <xf numFmtId="0" fontId="0" fillId="21" borderId="13" xfId="0" applyFont="1" applyFill="1" applyBorder="1" applyAlignment="1">
      <alignment horizontal="center" vertical="center"/>
    </xf>
    <xf numFmtId="0" fontId="0" fillId="21" borderId="55" xfId="0" applyFont="1" applyFill="1" applyBorder="1" applyAlignment="1">
      <alignment vertical="center"/>
    </xf>
    <xf numFmtId="0" fontId="0" fillId="21" borderId="106" xfId="0" applyFont="1" applyFill="1" applyBorder="1" applyAlignment="1">
      <alignment vertical="center"/>
    </xf>
    <xf numFmtId="0" fontId="0" fillId="21" borderId="117" xfId="0" applyFont="1" applyFill="1" applyBorder="1" applyAlignment="1">
      <alignment vertical="center"/>
    </xf>
    <xf numFmtId="0" fontId="0" fillId="21" borderId="78" xfId="0" applyFont="1" applyFill="1" applyBorder="1" applyAlignment="1">
      <alignment vertical="center"/>
    </xf>
    <xf numFmtId="0" fontId="0" fillId="21" borderId="0" xfId="0" applyFont="1" applyFill="1" applyBorder="1" applyAlignment="1">
      <alignment vertical="center"/>
    </xf>
    <xf numFmtId="0" fontId="0" fillId="21" borderId="134" xfId="0" applyFont="1" applyFill="1" applyBorder="1" applyAlignment="1">
      <alignment vertical="center"/>
    </xf>
    <xf numFmtId="0" fontId="0" fillId="21" borderId="12" xfId="0" applyFont="1" applyFill="1" applyBorder="1" applyAlignment="1">
      <alignment vertical="center"/>
    </xf>
    <xf numFmtId="0" fontId="0" fillId="21" borderId="120" xfId="0" applyFont="1" applyFill="1" applyBorder="1" applyAlignment="1">
      <alignment vertical="center"/>
    </xf>
    <xf numFmtId="0" fontId="0" fillId="21" borderId="13" xfId="0" applyFont="1" applyFill="1" applyBorder="1" applyAlignment="1">
      <alignment vertical="center"/>
    </xf>
    <xf numFmtId="0" fontId="17" fillId="0" borderId="11" xfId="0" applyFont="1" applyBorder="1" applyAlignment="1">
      <alignment horizontal="center" vertical="center" wrapText="1"/>
    </xf>
    <xf numFmtId="38" fontId="0" fillId="0" borderId="11" xfId="50" applyFont="1" applyBorder="1" applyAlignment="1">
      <alignment vertical="center"/>
    </xf>
    <xf numFmtId="0" fontId="0" fillId="0" borderId="121" xfId="0" applyBorder="1" applyAlignment="1">
      <alignment vertical="center"/>
    </xf>
    <xf numFmtId="0" fontId="0" fillId="0" borderId="49" xfId="0" applyBorder="1" applyAlignment="1">
      <alignment vertical="center"/>
    </xf>
    <xf numFmtId="0" fontId="35" fillId="27" borderId="0" xfId="0" applyFont="1" applyFill="1" applyAlignment="1">
      <alignment horizontal="center" vertical="center"/>
    </xf>
    <xf numFmtId="0" fontId="17" fillId="26" borderId="143" xfId="0" applyFont="1" applyFill="1" applyBorder="1" applyAlignment="1">
      <alignment horizontal="center" vertical="center" wrapText="1"/>
    </xf>
    <xf numFmtId="0" fontId="17" fillId="26" borderId="131" xfId="0" applyFont="1" applyFill="1" applyBorder="1" applyAlignment="1">
      <alignment horizontal="center" vertical="center" wrapText="1"/>
    </xf>
    <xf numFmtId="0" fontId="17" fillId="26" borderId="144"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68" xfId="0" applyBorder="1" applyAlignment="1">
      <alignment horizontal="center" vertical="center" shrinkToFit="1"/>
    </xf>
    <xf numFmtId="0" fontId="0" fillId="0" borderId="95" xfId="0" applyBorder="1" applyAlignment="1">
      <alignment horizontal="center" vertical="center" shrinkToFit="1"/>
    </xf>
    <xf numFmtId="0" fontId="0" fillId="0" borderId="133" xfId="0" applyBorder="1" applyAlignment="1">
      <alignment horizontal="center" vertical="center" shrinkToFit="1"/>
    </xf>
    <xf numFmtId="0" fontId="17" fillId="26" borderId="145" xfId="0" applyFont="1" applyFill="1" applyBorder="1" applyAlignment="1">
      <alignment horizontal="center" vertical="center" wrapText="1" shrinkToFit="1"/>
    </xf>
    <xf numFmtId="0" fontId="17" fillId="26" borderId="146" xfId="0" applyFont="1" applyFill="1" applyBorder="1" applyAlignment="1">
      <alignment horizontal="center" vertical="center" wrapText="1" shrinkToFit="1"/>
    </xf>
    <xf numFmtId="0" fontId="17" fillId="26" borderId="64" xfId="0" applyFont="1" applyFill="1" applyBorder="1" applyAlignment="1">
      <alignment horizontal="center" vertical="center" shrinkToFit="1"/>
    </xf>
    <xf numFmtId="0" fontId="17" fillId="26" borderId="144" xfId="0" applyFont="1" applyFill="1" applyBorder="1" applyAlignment="1">
      <alignment horizontal="center" vertical="center" wrapText="1" shrinkToFit="1"/>
    </xf>
    <xf numFmtId="0" fontId="0" fillId="0" borderId="48" xfId="0" applyFont="1" applyFill="1" applyBorder="1" applyAlignment="1">
      <alignment horizontal="left" vertical="center"/>
    </xf>
    <xf numFmtId="0" fontId="0" fillId="0" borderId="121" xfId="0" applyFill="1" applyBorder="1" applyAlignment="1">
      <alignment horizontal="left" vertical="center"/>
    </xf>
    <xf numFmtId="0" fontId="0" fillId="0" borderId="49" xfId="0" applyFill="1" applyBorder="1" applyAlignment="1">
      <alignment horizontal="left" vertical="center"/>
    </xf>
    <xf numFmtId="0" fontId="0" fillId="0" borderId="49" xfId="0" applyFont="1" applyBorder="1" applyAlignment="1">
      <alignment horizontal="center" vertical="center"/>
    </xf>
    <xf numFmtId="0" fontId="0" fillId="0" borderId="147" xfId="63" applyFont="1" applyFill="1" applyBorder="1" applyAlignment="1" applyProtection="1">
      <alignment horizontal="center" vertical="center"/>
      <protection/>
    </xf>
    <xf numFmtId="0" fontId="0" fillId="0" borderId="60" xfId="63" applyFont="1" applyFill="1" applyBorder="1" applyAlignment="1" applyProtection="1">
      <alignment horizontal="center" vertical="center"/>
      <protection/>
    </xf>
    <xf numFmtId="0" fontId="0" fillId="0" borderId="148" xfId="63" applyFont="1" applyFill="1" applyBorder="1" applyAlignment="1" applyProtection="1">
      <alignment horizontal="center" vertical="center"/>
      <protection/>
    </xf>
    <xf numFmtId="0" fontId="0" fillId="0" borderId="149" xfId="63" applyFont="1" applyFill="1" applyBorder="1" applyAlignment="1" applyProtection="1">
      <alignment horizontal="center" vertical="center"/>
      <protection/>
    </xf>
    <xf numFmtId="0" fontId="0" fillId="0" borderId="0" xfId="63" applyFont="1" applyFill="1" applyBorder="1" applyAlignment="1" applyProtection="1">
      <alignment horizontal="center" vertical="center"/>
      <protection/>
    </xf>
    <xf numFmtId="0" fontId="0" fillId="0" borderId="134" xfId="63" applyFont="1" applyFill="1" applyBorder="1" applyAlignment="1" applyProtection="1">
      <alignment horizontal="center" vertical="center"/>
      <protection/>
    </xf>
    <xf numFmtId="0" fontId="0" fillId="0" borderId="150" xfId="63" applyFont="1" applyFill="1" applyBorder="1" applyAlignment="1" applyProtection="1">
      <alignment horizontal="center" vertical="center"/>
      <protection/>
    </xf>
    <xf numFmtId="0" fontId="0" fillId="0" borderId="96" xfId="63" applyFont="1" applyFill="1" applyBorder="1" applyAlignment="1" applyProtection="1">
      <alignment horizontal="center" vertical="center"/>
      <protection/>
    </xf>
    <xf numFmtId="0" fontId="0" fillId="0" borderId="141" xfId="63" applyFont="1" applyFill="1" applyBorder="1" applyAlignment="1" applyProtection="1">
      <alignment horizontal="center" vertical="center"/>
      <protection/>
    </xf>
    <xf numFmtId="0" fontId="0" fillId="0" borderId="151" xfId="63" applyFill="1" applyBorder="1" applyAlignment="1">
      <alignment horizontal="center" vertical="center" wrapText="1"/>
      <protection/>
    </xf>
    <xf numFmtId="0" fontId="0" fillId="0" borderId="60" xfId="63" applyFill="1" applyBorder="1" applyAlignment="1">
      <alignment horizontal="center" vertical="center" wrapText="1"/>
      <protection/>
    </xf>
    <xf numFmtId="0" fontId="0" fillId="0" borderId="152" xfId="63" applyFill="1" applyBorder="1" applyAlignment="1">
      <alignment horizontal="center" vertical="center" wrapText="1"/>
      <protection/>
    </xf>
    <xf numFmtId="0" fontId="0" fillId="0" borderId="153" xfId="63" applyFill="1" applyBorder="1" applyAlignment="1">
      <alignment horizontal="center" vertical="center" wrapText="1"/>
      <protection/>
    </xf>
    <xf numFmtId="0" fontId="0" fillId="0" borderId="154" xfId="63" applyFill="1" applyBorder="1" applyAlignment="1">
      <alignment horizontal="center" vertical="center" wrapText="1"/>
      <protection/>
    </xf>
    <xf numFmtId="0" fontId="0" fillId="0" borderId="155" xfId="63" applyFill="1" applyBorder="1" applyAlignment="1">
      <alignment horizontal="center" vertical="center" wrapText="1"/>
      <protection/>
    </xf>
    <xf numFmtId="0" fontId="0" fillId="0" borderId="156" xfId="63" applyFill="1" applyBorder="1" applyAlignment="1">
      <alignment horizontal="center" vertical="center" wrapText="1"/>
      <protection/>
    </xf>
    <xf numFmtId="0" fontId="0" fillId="0" borderId="157" xfId="63" applyFont="1" applyFill="1" applyBorder="1" applyAlignment="1">
      <alignment horizontal="center" vertical="center" wrapText="1"/>
      <protection/>
    </xf>
    <xf numFmtId="0" fontId="0" fillId="0" borderId="158" xfId="63" applyFill="1" applyBorder="1" applyAlignment="1">
      <alignment horizontal="center" vertical="center" wrapText="1"/>
      <protection/>
    </xf>
    <xf numFmtId="0" fontId="0" fillId="0" borderId="48" xfId="63" applyFont="1" applyFill="1" applyBorder="1" applyAlignment="1" applyProtection="1">
      <alignment vertical="center"/>
      <protection/>
    </xf>
    <xf numFmtId="0" fontId="0" fillId="0" borderId="49" xfId="63" applyFont="1" applyFill="1" applyBorder="1" applyAlignment="1" applyProtection="1">
      <alignment vertical="center"/>
      <protection/>
    </xf>
    <xf numFmtId="0" fontId="2" fillId="0" borderId="0" xfId="63" applyFont="1" applyFill="1" applyBorder="1" applyAlignment="1" applyProtection="1">
      <alignment horizontal="center" vertical="center"/>
      <protection/>
    </xf>
    <xf numFmtId="0" fontId="0" fillId="0" borderId="48" xfId="63" applyFont="1" applyFill="1" applyBorder="1" applyAlignment="1" applyProtection="1">
      <alignment vertical="center" shrinkToFit="1"/>
      <protection/>
    </xf>
    <xf numFmtId="0" fontId="0" fillId="0" borderId="49" xfId="63" applyFont="1" applyFill="1" applyBorder="1" applyAlignment="1" applyProtection="1">
      <alignment vertical="center" shrinkToFit="1"/>
      <protection/>
    </xf>
    <xf numFmtId="0" fontId="0" fillId="0" borderId="55" xfId="63" applyFont="1" applyFill="1" applyBorder="1" applyAlignment="1" applyProtection="1">
      <alignment vertical="center"/>
      <protection/>
    </xf>
    <xf numFmtId="0" fontId="0" fillId="0" borderId="117" xfId="63" applyFont="1" applyFill="1" applyBorder="1" applyAlignment="1" applyProtection="1">
      <alignment vertical="center"/>
      <protection/>
    </xf>
    <xf numFmtId="0" fontId="0" fillId="0" borderId="32" xfId="63" applyFont="1" applyFill="1" applyBorder="1" applyAlignment="1" applyProtection="1">
      <alignment vertical="center"/>
      <protection/>
    </xf>
    <xf numFmtId="0" fontId="0" fillId="0" borderId="159" xfId="63" applyFont="1" applyFill="1" applyBorder="1" applyAlignment="1" applyProtection="1">
      <alignment vertical="center"/>
      <protection/>
    </xf>
    <xf numFmtId="0" fontId="0" fillId="0" borderId="125" xfId="63" applyFont="1" applyFill="1" applyBorder="1" applyAlignment="1" applyProtection="1">
      <alignment vertical="center" wrapText="1" shrinkToFit="1"/>
      <protection/>
    </xf>
    <xf numFmtId="0" fontId="0" fillId="0" borderId="126" xfId="0" applyBorder="1" applyAlignment="1">
      <alignment vertical="center" shrinkToFit="1"/>
    </xf>
    <xf numFmtId="0" fontId="0" fillId="0" borderId="160" xfId="63" applyFont="1" applyFill="1" applyBorder="1" applyAlignment="1" applyProtection="1">
      <alignment vertical="center" shrinkToFit="1"/>
      <protection/>
    </xf>
    <xf numFmtId="0" fontId="0" fillId="0" borderId="161" xfId="63" applyFont="1" applyFill="1" applyBorder="1" applyAlignment="1" applyProtection="1">
      <alignment vertical="center" shrinkToFit="1"/>
      <protection/>
    </xf>
    <xf numFmtId="0" fontId="0" fillId="0" borderId="162" xfId="63" applyFill="1" applyBorder="1" applyAlignment="1">
      <alignment horizontal="center" vertical="center" wrapText="1"/>
      <protection/>
    </xf>
    <xf numFmtId="0" fontId="0" fillId="0" borderId="163" xfId="63" applyFill="1" applyBorder="1" applyAlignment="1">
      <alignment horizontal="center" vertical="center" wrapText="1"/>
      <protection/>
    </xf>
    <xf numFmtId="0" fontId="0" fillId="0" borderId="164" xfId="63" applyFill="1" applyBorder="1" applyAlignment="1">
      <alignment horizontal="center" vertical="center" wrapText="1"/>
      <protection/>
    </xf>
    <xf numFmtId="0" fontId="0" fillId="0" borderId="47" xfId="63" applyFont="1" applyFill="1" applyBorder="1" applyAlignment="1" applyProtection="1">
      <alignment vertical="center"/>
      <protection/>
    </xf>
    <xf numFmtId="0" fontId="0" fillId="0" borderId="98" xfId="63" applyFont="1" applyFill="1" applyBorder="1" applyAlignment="1" applyProtection="1">
      <alignment vertical="center"/>
      <protection/>
    </xf>
    <xf numFmtId="0" fontId="0" fillId="0" borderId="92" xfId="63" applyFont="1" applyFill="1" applyBorder="1" applyAlignment="1" applyProtection="1">
      <alignment vertical="center"/>
      <protection/>
    </xf>
    <xf numFmtId="0" fontId="0" fillId="0" borderId="47" xfId="63" applyFill="1" applyBorder="1" applyAlignment="1">
      <alignment horizontal="center" vertical="center" wrapText="1"/>
      <protection/>
    </xf>
    <xf numFmtId="0" fontId="0" fillId="0" borderId="165" xfId="63" applyFill="1" applyBorder="1" applyAlignment="1">
      <alignment horizontal="center" vertical="center" wrapText="1"/>
      <protection/>
    </xf>
    <xf numFmtId="0" fontId="0" fillId="0" borderId="47" xfId="63" applyFont="1" applyFill="1" applyBorder="1" applyAlignment="1" applyProtection="1">
      <alignment vertical="center" shrinkToFit="1"/>
      <protection/>
    </xf>
    <xf numFmtId="0" fontId="0" fillId="0" borderId="92" xfId="63" applyFont="1" applyFill="1" applyBorder="1" applyAlignment="1" applyProtection="1">
      <alignment vertical="center" shrinkToFit="1"/>
      <protection/>
    </xf>
    <xf numFmtId="0" fontId="2" fillId="0" borderId="166" xfId="63" applyFont="1" applyFill="1" applyBorder="1" applyAlignment="1" applyProtection="1">
      <alignment horizontal="center" vertical="center" textRotation="255" shrinkToFit="1"/>
      <protection/>
    </xf>
    <xf numFmtId="0" fontId="2" fillId="0" borderId="149" xfId="63" applyFont="1" applyFill="1" applyBorder="1" applyAlignment="1" applyProtection="1">
      <alignment horizontal="center" vertical="center" textRotation="255" shrinkToFit="1"/>
      <protection/>
    </xf>
    <xf numFmtId="0" fontId="2" fillId="0" borderId="167" xfId="63" applyFont="1" applyFill="1" applyBorder="1" applyAlignment="1" applyProtection="1">
      <alignment horizontal="center" vertical="center" textRotation="255" shrinkToFit="1"/>
      <protection/>
    </xf>
    <xf numFmtId="0" fontId="0" fillId="0" borderId="47" xfId="63" applyFont="1" applyFill="1" applyBorder="1" applyAlignment="1" applyProtection="1">
      <alignment vertical="center" wrapText="1"/>
      <protection/>
    </xf>
    <xf numFmtId="0" fontId="0" fillId="0" borderId="12" xfId="63" applyFont="1" applyFill="1" applyBorder="1" applyAlignment="1" applyProtection="1">
      <alignment vertical="center"/>
      <protection/>
    </xf>
    <xf numFmtId="0" fontId="0" fillId="0" borderId="13" xfId="63" applyFont="1" applyFill="1" applyBorder="1" applyAlignment="1" applyProtection="1">
      <alignment vertical="center"/>
      <protection/>
    </xf>
    <xf numFmtId="0" fontId="0" fillId="0" borderId="47" xfId="63" applyFont="1" applyFill="1" applyBorder="1" applyAlignment="1" applyProtection="1">
      <alignment vertical="center" wrapText="1" shrinkToFit="1"/>
      <protection/>
    </xf>
    <xf numFmtId="0" fontId="2" fillId="0" borderId="168" xfId="63" applyFont="1" applyFill="1" applyBorder="1" applyAlignment="1" applyProtection="1">
      <alignment horizontal="center" vertical="center" textRotation="255" shrinkToFit="1"/>
      <protection/>
    </xf>
    <xf numFmtId="0" fontId="2" fillId="0" borderId="169" xfId="63" applyFont="1" applyFill="1" applyBorder="1" applyAlignment="1" applyProtection="1">
      <alignment horizontal="center" vertical="center" textRotation="255" shrinkToFit="1"/>
      <protection/>
    </xf>
    <xf numFmtId="0" fontId="2" fillId="0" borderId="170" xfId="63" applyFont="1" applyFill="1" applyBorder="1" applyAlignment="1" applyProtection="1">
      <alignment horizontal="center" vertical="center" textRotation="255" shrinkToFit="1"/>
      <protection/>
    </xf>
    <xf numFmtId="0" fontId="0" fillId="0" borderId="171" xfId="63" applyFont="1" applyFill="1" applyBorder="1" applyAlignment="1" applyProtection="1">
      <alignment vertical="center" wrapText="1" shrinkToFit="1"/>
      <protection/>
    </xf>
    <xf numFmtId="0" fontId="35" fillId="27" borderId="0" xfId="0" applyFont="1" applyFill="1" applyAlignment="1">
      <alignment horizontal="left" vertical="center" wrapText="1"/>
    </xf>
    <xf numFmtId="0" fontId="35" fillId="27" borderId="0" xfId="0" applyFont="1" applyFill="1" applyAlignment="1">
      <alignment horizontal="left" vertical="center"/>
    </xf>
    <xf numFmtId="0" fontId="0" fillId="0" borderId="0" xfId="0" applyAlignment="1">
      <alignment horizontal="left" vertical="center" wrapText="1"/>
    </xf>
    <xf numFmtId="0" fontId="0" fillId="0" borderId="55" xfId="0" applyBorder="1" applyAlignment="1">
      <alignment horizontal="left" vertical="top" wrapText="1"/>
    </xf>
    <xf numFmtId="0" fontId="0" fillId="0" borderId="106" xfId="0" applyBorder="1" applyAlignment="1">
      <alignment horizontal="left" vertical="top" wrapText="1"/>
    </xf>
    <xf numFmtId="0" fontId="0" fillId="0" borderId="117" xfId="0" applyBorder="1" applyAlignment="1">
      <alignment horizontal="left" vertical="top" wrapText="1"/>
    </xf>
    <xf numFmtId="0" fontId="0" fillId="0" borderId="78" xfId="0" applyBorder="1" applyAlignment="1">
      <alignment horizontal="left" vertical="top" wrapText="1"/>
    </xf>
    <xf numFmtId="0" fontId="0" fillId="0" borderId="0" xfId="0" applyBorder="1" applyAlignment="1">
      <alignment horizontal="left" vertical="top" wrapText="1"/>
    </xf>
    <xf numFmtId="0" fontId="0" fillId="0" borderId="134" xfId="0" applyBorder="1" applyAlignment="1">
      <alignment horizontal="left" vertical="top" wrapText="1"/>
    </xf>
    <xf numFmtId="0" fontId="0" fillId="0" borderId="12" xfId="0" applyBorder="1" applyAlignment="1">
      <alignment horizontal="left" vertical="top" wrapText="1"/>
    </xf>
    <xf numFmtId="0" fontId="0" fillId="0" borderId="120" xfId="0" applyBorder="1" applyAlignment="1">
      <alignment horizontal="left" vertical="top" wrapText="1"/>
    </xf>
    <xf numFmtId="0" fontId="0" fillId="0" borderId="13" xfId="0" applyBorder="1" applyAlignment="1">
      <alignment horizontal="left" vertical="top" wrapText="1"/>
    </xf>
    <xf numFmtId="0" fontId="0" fillId="0" borderId="11" xfId="63" applyFont="1" applyFill="1" applyBorder="1" applyAlignment="1">
      <alignment horizontal="center" vertical="center"/>
      <protection/>
    </xf>
    <xf numFmtId="186" fontId="0" fillId="0" borderId="0" xfId="63" applyNumberFormat="1" applyFill="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報告書等作成支援シートVer.1.0　20120622(マクロ無版）0627受信" xfId="63"/>
    <cellStyle name="Followed Hyperlink" xfId="64"/>
    <cellStyle name="良い" xfId="65"/>
  </cellStyles>
  <dxfs count="20">
    <dxf>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ill>
        <patternFill>
          <bgColor indexed="41"/>
        </patternFill>
      </fill>
      <border>
        <top/>
      </border>
    </dxf>
    <dxf>
      <fill>
        <patternFill>
          <bgColor indexed="43"/>
        </patternFill>
      </fill>
      <border>
        <left style="hair"/>
        <top style="hair"/>
      </border>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rgb="FFC0C0C0"/>
      </font>
      <fill>
        <patternFill>
          <bgColor rgb="FFC0C0C0"/>
        </patternFill>
      </fill>
      <border/>
    </dxf>
    <dxf>
      <fill>
        <patternFill>
          <bgColor rgb="FFFFFF99"/>
        </patternFill>
      </fill>
      <border>
        <left style="hair">
          <color rgb="FF000000"/>
        </left>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xdr:row>
      <xdr:rowOff>85725</xdr:rowOff>
    </xdr:from>
    <xdr:ext cx="9277350" cy="619125"/>
    <xdr:sp>
      <xdr:nvSpPr>
        <xdr:cNvPr id="1" name="Text Box 3"/>
        <xdr:cNvSpPr txBox="1">
          <a:spLocks noChangeArrowheads="1"/>
        </xdr:cNvSpPr>
      </xdr:nvSpPr>
      <xdr:spPr>
        <a:xfrm>
          <a:off x="66675" y="257175"/>
          <a:ext cx="9277350" cy="619125"/>
        </a:xfrm>
        <a:prstGeom prst="rect">
          <a:avLst/>
        </a:prstGeom>
        <a:solidFill>
          <a:srgbClr val="0000FF"/>
        </a:solidFill>
        <a:ln w="25400" cmpd="sng">
          <a:solidFill>
            <a:srgbClr val="000000"/>
          </a:solidFill>
          <a:headEnd type="none"/>
          <a:tailEnd type="none"/>
        </a:ln>
      </xdr:spPr>
      <xdr:txBody>
        <a:bodyPr vertOverflow="clip" wrap="square" lIns="18288" tIns="18288" rIns="0" bIns="0">
          <a:spAutoFit/>
        </a:bodyPr>
        <a:p>
          <a:pPr algn="l">
            <a:defRPr/>
          </a:pPr>
          <a:r>
            <a:rPr lang="en-US" cap="none" sz="1200" b="0" i="0" u="none" baseline="0">
              <a:solidFill>
                <a:srgbClr val="FFFFFF"/>
              </a:solidFill>
              <a:latin typeface="ＭＳ Ｐゴシック"/>
              <a:ea typeface="ＭＳ Ｐゴシック"/>
              <a:cs typeface="ＭＳ Ｐゴシック"/>
            </a:rPr>
            <a:t>単位発熱量、</a:t>
          </a:r>
          <a:r>
            <a:rPr lang="en-US" cap="none" sz="1200" b="0" i="0" u="none" baseline="0">
              <a:solidFill>
                <a:srgbClr val="FFFFFF"/>
              </a:solidFill>
              <a:latin typeface="ＭＳ Ｐゴシック"/>
              <a:ea typeface="ＭＳ Ｐゴシック"/>
              <a:cs typeface="ＭＳ Ｐゴシック"/>
            </a:rPr>
            <a:t>CO</a:t>
          </a:r>
          <a:r>
            <a:rPr lang="en-US" cap="none" sz="1200" b="0" i="0" u="none" baseline="-25000">
              <a:solidFill>
                <a:srgbClr val="FFFFFF"/>
              </a:solidFill>
              <a:latin typeface="ＭＳ Ｐゴシック"/>
              <a:ea typeface="ＭＳ Ｐゴシック"/>
              <a:cs typeface="ＭＳ Ｐゴシック"/>
            </a:rPr>
            <a:t>２</a:t>
          </a:r>
          <a:r>
            <a:rPr lang="en-US" cap="none" sz="1200" b="0" i="0" u="none" baseline="0">
              <a:solidFill>
                <a:srgbClr val="FFFFFF"/>
              </a:solidFill>
              <a:latin typeface="ＭＳ Ｐゴシック"/>
              <a:ea typeface="ＭＳ Ｐゴシック"/>
              <a:cs typeface="ＭＳ Ｐゴシック"/>
            </a:rPr>
            <a:t>排出係数は省エネ法および温対法で示された値が入力されています。</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また電力</a:t>
          </a:r>
          <a:r>
            <a:rPr lang="en-US" cap="none" sz="1200" b="0" i="0" u="none" baseline="0">
              <a:solidFill>
                <a:srgbClr val="FFFFFF"/>
              </a:solidFill>
              <a:latin typeface="ＭＳ Ｐゴシック"/>
              <a:ea typeface="ＭＳ Ｐゴシック"/>
              <a:cs typeface="ＭＳ Ｐゴシック"/>
            </a:rPr>
            <a:t>CO</a:t>
          </a:r>
          <a:r>
            <a:rPr lang="en-US" cap="none" sz="1200" b="0" i="0" u="none" baseline="-2500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排出係数は平成</a:t>
          </a:r>
          <a:r>
            <a:rPr lang="en-US" cap="none" sz="1200" b="0" i="0" u="none" baseline="0">
              <a:solidFill>
                <a:srgbClr val="FFFFFF"/>
              </a:solidFill>
              <a:latin typeface="ＭＳ Ｐゴシック"/>
              <a:ea typeface="ＭＳ Ｐゴシック"/>
              <a:cs typeface="ＭＳ Ｐゴシック"/>
            </a:rPr>
            <a:t>26</a:t>
          </a:r>
          <a:r>
            <a:rPr lang="en-US" cap="none" sz="1200" b="0" i="0" u="none" baseline="0">
              <a:solidFill>
                <a:srgbClr val="FFFFFF"/>
              </a:solidFill>
              <a:latin typeface="ＭＳ Ｐゴシック"/>
              <a:ea typeface="ＭＳ Ｐゴシック"/>
              <a:cs typeface="ＭＳ Ｐゴシック"/>
            </a:rPr>
            <a:t>年度の電気事業者の排出係数が入力されています。</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独自の根拠により数値を変更するときは、下記の該当する数値欄に直接数値を入力するとともに、数値の根拠欄にその根拠を記入してください。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63"/>
  <sheetViews>
    <sheetView showGridLines="0" tabSelected="1" zoomScale="85" zoomScaleNormal="85" zoomScaleSheetLayoutView="90" zoomScalePageLayoutView="0" workbookViewId="0" topLeftCell="A1">
      <selection activeCell="E24" sqref="E24"/>
    </sheetView>
  </sheetViews>
  <sheetFormatPr defaultColWidth="9.00390625" defaultRowHeight="13.5"/>
  <cols>
    <col min="1" max="1" width="2.50390625" style="0" customWidth="1"/>
    <col min="2" max="2" width="6.00390625" style="1" customWidth="1"/>
    <col min="3" max="3" width="21.625" style="1" customWidth="1"/>
    <col min="4" max="4" width="12.75390625" style="1" customWidth="1"/>
    <col min="5" max="5" width="51.625" style="1" customWidth="1"/>
    <col min="6" max="7" width="2.875" style="1" customWidth="1"/>
    <col min="8" max="8" width="66.75390625" style="1" customWidth="1"/>
    <col min="9" max="9" width="3.125" style="0" customWidth="1"/>
    <col min="10" max="10" width="3.125" style="11" customWidth="1"/>
    <col min="11" max="12" width="0" style="11" hidden="1" customWidth="1"/>
    <col min="13" max="13" width="3.75390625" style="11" hidden="1" customWidth="1"/>
    <col min="14" max="16" width="0" style="11" hidden="1" customWidth="1"/>
    <col min="17" max="57" width="9.00390625" style="11" customWidth="1"/>
  </cols>
  <sheetData>
    <row r="1" spans="1:16" ht="21.75" customHeight="1">
      <c r="A1" s="258" t="s">
        <v>83</v>
      </c>
      <c r="B1" s="258"/>
      <c r="C1" s="258"/>
      <c r="D1" s="258"/>
      <c r="E1" s="258"/>
      <c r="F1" s="258"/>
      <c r="G1" s="10"/>
      <c r="H1" s="10"/>
      <c r="I1" s="11"/>
      <c r="K1" s="127" t="s">
        <v>135</v>
      </c>
      <c r="L1" s="127"/>
      <c r="M1" s="127"/>
      <c r="N1" s="127"/>
      <c r="O1" s="127"/>
      <c r="P1" s="127"/>
    </row>
    <row r="2" spans="1:16" ht="13.5">
      <c r="A2" s="259" t="s">
        <v>111</v>
      </c>
      <c r="B2" s="259"/>
      <c r="C2" s="259"/>
      <c r="D2" s="259"/>
      <c r="E2" s="259"/>
      <c r="F2" s="259"/>
      <c r="G2" s="12"/>
      <c r="H2" s="17" t="s">
        <v>34</v>
      </c>
      <c r="I2" s="11"/>
      <c r="K2" s="127"/>
      <c r="L2" s="127"/>
      <c r="M2" s="127"/>
      <c r="N2" s="127"/>
      <c r="O2" s="127"/>
      <c r="P2" s="127"/>
    </row>
    <row r="3" spans="2:16" ht="13.5">
      <c r="B3" s="2"/>
      <c r="C3" s="2"/>
      <c r="D3" s="2"/>
      <c r="E3" s="2"/>
      <c r="F3" s="2"/>
      <c r="G3" s="13"/>
      <c r="H3" s="13"/>
      <c r="I3" s="14"/>
      <c r="J3" s="14"/>
      <c r="K3" s="127"/>
      <c r="L3" s="127"/>
      <c r="M3" s="127"/>
      <c r="N3" s="127"/>
      <c r="O3" s="127"/>
      <c r="P3" s="127"/>
    </row>
    <row r="4" spans="2:16" ht="13.5">
      <c r="B4" s="123" t="s">
        <v>124</v>
      </c>
      <c r="C4" s="2"/>
      <c r="D4" s="2"/>
      <c r="E4" s="2"/>
      <c r="F4" s="2"/>
      <c r="G4" s="13"/>
      <c r="H4" s="125" t="s">
        <v>125</v>
      </c>
      <c r="I4" s="14"/>
      <c r="J4" s="14"/>
      <c r="K4" s="127"/>
      <c r="L4" s="127"/>
      <c r="M4" s="127"/>
      <c r="N4" s="127"/>
      <c r="O4" s="127"/>
      <c r="P4" s="127"/>
    </row>
    <row r="5" spans="2:16" ht="13.5">
      <c r="B5" s="2"/>
      <c r="C5" s="2"/>
      <c r="D5" s="2"/>
      <c r="E5" s="2"/>
      <c r="F5" s="2"/>
      <c r="G5" s="13"/>
      <c r="H5" s="13"/>
      <c r="I5" s="14"/>
      <c r="J5" s="14"/>
      <c r="K5" s="127"/>
      <c r="L5" s="127"/>
      <c r="M5" s="127"/>
      <c r="N5" s="127"/>
      <c r="O5" s="127"/>
      <c r="P5" s="127"/>
    </row>
    <row r="6" spans="2:16" ht="13.5">
      <c r="B6" s="4" t="s">
        <v>151</v>
      </c>
      <c r="C6" s="2"/>
      <c r="D6" s="2"/>
      <c r="E6" s="2"/>
      <c r="F6" s="2"/>
      <c r="G6" s="13"/>
      <c r="H6" s="13"/>
      <c r="I6" s="14"/>
      <c r="J6" s="14"/>
      <c r="K6" s="127"/>
      <c r="L6" s="127"/>
      <c r="M6" s="127"/>
      <c r="N6" s="127"/>
      <c r="O6" s="127"/>
      <c r="P6" s="127"/>
    </row>
    <row r="7" spans="2:16" ht="21" customHeight="1">
      <c r="B7" s="280">
        <v>1</v>
      </c>
      <c r="C7" s="275" t="s">
        <v>1</v>
      </c>
      <c r="D7" s="266" t="s">
        <v>16</v>
      </c>
      <c r="E7" s="267"/>
      <c r="F7" s="2"/>
      <c r="G7" s="13"/>
      <c r="H7" s="283" t="str">
        <f>"当事業所で"&amp;O7&amp;"した"&amp;D12&amp;"は、"&amp;D13&amp;"によって最終製品である"&amp;D14&amp;"の"&amp;D15&amp;"につながるため、そのCO2削減効果を算定する。"</f>
        <v>当事業所で生産した列車用布バネシートは、軽量化によって最終製品である列車の使用時の燃費改善につながるため、そのCO2削減効果を算定する。</v>
      </c>
      <c r="I7" s="14"/>
      <c r="J7" s="14"/>
      <c r="K7" s="127" t="b">
        <v>1</v>
      </c>
      <c r="L7" s="127" t="str">
        <f>IF(K7=TRUE,"生産","")</f>
        <v>生産</v>
      </c>
      <c r="M7" s="127">
        <f>IF(K7=TRUE,1,0)</f>
        <v>1</v>
      </c>
      <c r="N7" s="127" t="str">
        <f>L7</f>
        <v>生産</v>
      </c>
      <c r="O7" s="127" t="str">
        <f>N7&amp;N8&amp;N9&amp;N10</f>
        <v>生産</v>
      </c>
      <c r="P7" s="127"/>
    </row>
    <row r="8" spans="2:16" ht="21" customHeight="1">
      <c r="B8" s="281"/>
      <c r="C8" s="277"/>
      <c r="D8" s="273" t="s">
        <v>18</v>
      </c>
      <c r="E8" s="274"/>
      <c r="F8" s="2"/>
      <c r="G8" s="13"/>
      <c r="H8" s="284"/>
      <c r="I8" s="14"/>
      <c r="J8" s="14"/>
      <c r="K8" s="127" t="b">
        <v>0</v>
      </c>
      <c r="L8" s="127">
        <f>IF(K8=TRUE,"研究開発","")</f>
      </c>
      <c r="M8" s="127">
        <f>M7+IF(K8=TRUE,1,0)</f>
        <v>1</v>
      </c>
      <c r="N8" s="127">
        <f>IF(AND(M7&gt;=1,M7&lt;&gt;M8),"・"&amp;L8,L8)</f>
      </c>
      <c r="O8" s="127"/>
      <c r="P8" s="127"/>
    </row>
    <row r="9" spans="2:16" ht="21" customHeight="1">
      <c r="B9" s="281"/>
      <c r="C9" s="277"/>
      <c r="D9" s="266" t="s">
        <v>17</v>
      </c>
      <c r="E9" s="272"/>
      <c r="F9" s="2"/>
      <c r="G9" s="13"/>
      <c r="H9" s="284"/>
      <c r="I9" s="14"/>
      <c r="J9" s="14"/>
      <c r="K9" s="127" t="b">
        <v>0</v>
      </c>
      <c r="L9" s="127">
        <f>IF(K9=TRUE,"流通","")</f>
      </c>
      <c r="M9" s="127">
        <f>M8+IF(K9=TRUE,1,0)</f>
        <v>1</v>
      </c>
      <c r="N9" s="127">
        <f>IF(AND(M8&gt;=1,M8&lt;&gt;M9),"・"&amp;L9,L9)</f>
      </c>
      <c r="O9" s="127"/>
      <c r="P9" s="127"/>
    </row>
    <row r="10" spans="2:16" ht="21" customHeight="1">
      <c r="B10" s="281"/>
      <c r="C10" s="277"/>
      <c r="D10" s="273" t="s">
        <v>19</v>
      </c>
      <c r="E10" s="274"/>
      <c r="F10" s="2"/>
      <c r="G10" s="13"/>
      <c r="H10" s="284"/>
      <c r="I10" s="14"/>
      <c r="J10" s="14"/>
      <c r="K10" s="127" t="b">
        <v>0</v>
      </c>
      <c r="L10" s="127">
        <f>IF(K10=TRUE,IF(E11="","その他",E11),"")</f>
      </c>
      <c r="M10" s="127">
        <f>M9+IF(K10=TRUE,1,0)</f>
        <v>1</v>
      </c>
      <c r="N10" s="127">
        <f>IF(AND(M9&gt;=1,M9&lt;&gt;M10),"・"&amp;L10,L10)</f>
      </c>
      <c r="O10" s="127"/>
      <c r="P10" s="127"/>
    </row>
    <row r="11" spans="2:16" ht="21" customHeight="1">
      <c r="B11" s="282"/>
      <c r="C11" s="276"/>
      <c r="D11" s="7">
        <f>IF(K10=TRUE,"⇒その他の内容","")</f>
      </c>
      <c r="E11" s="8"/>
      <c r="F11" s="2"/>
      <c r="G11" s="13"/>
      <c r="H11" s="284"/>
      <c r="I11" s="14"/>
      <c r="J11" s="14"/>
      <c r="K11" s="127"/>
      <c r="L11" s="127"/>
      <c r="M11" s="127"/>
      <c r="N11" s="127"/>
      <c r="O11" s="127"/>
      <c r="P11" s="127"/>
    </row>
    <row r="12" spans="2:16" ht="31.5" customHeight="1">
      <c r="B12" s="6">
        <v>2</v>
      </c>
      <c r="C12" s="3" t="s">
        <v>186</v>
      </c>
      <c r="D12" s="278" t="s">
        <v>177</v>
      </c>
      <c r="E12" s="288"/>
      <c r="F12" s="2"/>
      <c r="G12" s="13"/>
      <c r="H12" s="284"/>
      <c r="I12" s="14"/>
      <c r="J12" s="14"/>
      <c r="K12" s="127"/>
      <c r="L12" s="127"/>
      <c r="M12" s="127"/>
      <c r="N12" s="127"/>
      <c r="O12" s="127"/>
      <c r="P12" s="127"/>
    </row>
    <row r="13" spans="2:16" ht="33" customHeight="1">
      <c r="B13" s="6">
        <v>3</v>
      </c>
      <c r="C13" s="3" t="s">
        <v>126</v>
      </c>
      <c r="D13" s="291" t="s">
        <v>112</v>
      </c>
      <c r="E13" s="292"/>
      <c r="F13" s="2"/>
      <c r="G13" s="13"/>
      <c r="H13" s="284"/>
      <c r="I13" s="14"/>
      <c r="J13" s="14"/>
      <c r="K13" s="127"/>
      <c r="L13" s="127"/>
      <c r="M13" s="127"/>
      <c r="N13" s="127"/>
      <c r="O13" s="127"/>
      <c r="P13" s="127"/>
    </row>
    <row r="14" spans="2:16" ht="47.25" customHeight="1">
      <c r="B14" s="6">
        <v>4</v>
      </c>
      <c r="C14" s="232" t="s">
        <v>187</v>
      </c>
      <c r="D14" s="289" t="s">
        <v>178</v>
      </c>
      <c r="E14" s="290"/>
      <c r="F14" s="2"/>
      <c r="G14" s="13"/>
      <c r="H14" s="284"/>
      <c r="I14" s="14"/>
      <c r="J14" s="14"/>
      <c r="K14" s="127"/>
      <c r="L14" s="127"/>
      <c r="M14" s="127"/>
      <c r="N14" s="127"/>
      <c r="O14" s="127"/>
      <c r="P14" s="127"/>
    </row>
    <row r="15" spans="2:16" ht="21" customHeight="1">
      <c r="B15" s="6">
        <v>5</v>
      </c>
      <c r="C15" s="3" t="s">
        <v>5</v>
      </c>
      <c r="D15" s="289" t="s">
        <v>113</v>
      </c>
      <c r="E15" s="290"/>
      <c r="F15" s="2"/>
      <c r="G15" s="13"/>
      <c r="H15" s="276"/>
      <c r="I15" s="14"/>
      <c r="J15" s="14"/>
      <c r="K15" s="127"/>
      <c r="L15" s="127"/>
      <c r="M15" s="127"/>
      <c r="N15" s="127"/>
      <c r="O15" s="127"/>
      <c r="P15" s="127"/>
    </row>
    <row r="16" spans="2:16" ht="13.5">
      <c r="B16" s="2"/>
      <c r="C16" s="2"/>
      <c r="D16" s="2"/>
      <c r="E16" s="2"/>
      <c r="F16" s="2"/>
      <c r="G16" s="13"/>
      <c r="H16" s="13"/>
      <c r="I16" s="14"/>
      <c r="J16" s="14"/>
      <c r="K16" s="127"/>
      <c r="L16" s="127"/>
      <c r="M16" s="127"/>
      <c r="N16" s="127"/>
      <c r="O16" s="127"/>
      <c r="P16" s="127"/>
    </row>
    <row r="17" spans="2:16" ht="13.5">
      <c r="B17" s="4" t="s">
        <v>152</v>
      </c>
      <c r="C17" s="2"/>
      <c r="D17" s="2"/>
      <c r="E17" s="2"/>
      <c r="F17" s="2"/>
      <c r="G17" s="13"/>
      <c r="H17" s="13"/>
      <c r="I17" s="14"/>
      <c r="J17" s="14"/>
      <c r="K17" s="127"/>
      <c r="L17" s="127"/>
      <c r="M17" s="127"/>
      <c r="N17" s="127"/>
      <c r="O17" s="127"/>
      <c r="P17" s="127"/>
    </row>
    <row r="18" spans="2:16" ht="21" customHeight="1">
      <c r="B18" s="6"/>
      <c r="C18" s="3" t="s">
        <v>6</v>
      </c>
      <c r="D18" s="294" t="s">
        <v>15</v>
      </c>
      <c r="E18" s="295"/>
      <c r="F18" s="2"/>
      <c r="G18" s="13"/>
      <c r="H18" s="283" t="str">
        <f>IF(D18="全ての製品を対象","当事業所で"&amp;O7&amp;"した、"&amp;D12&amp;"の全てを評価の対象とする。","当事業所で"&amp;O7&amp;"した、"&amp;D12&amp;"のうち、"&amp;D19&amp;"を対象として評価する。"&amp;K20)</f>
        <v>当事業所で生産した、列車用布バネシートのうち、出荷量が多い種類を対象として評価する。(ある特定系列の車輌を対象として評価します。)</v>
      </c>
      <c r="I18" s="14"/>
      <c r="J18" s="14"/>
      <c r="K18" s="127"/>
      <c r="L18" s="127"/>
      <c r="M18" s="127"/>
      <c r="N18" s="127"/>
      <c r="O18" s="127"/>
      <c r="P18" s="127"/>
    </row>
    <row r="19" spans="2:16" ht="27">
      <c r="B19" s="6">
        <v>6</v>
      </c>
      <c r="C19" s="3" t="s">
        <v>7</v>
      </c>
      <c r="D19" s="278" t="s">
        <v>114</v>
      </c>
      <c r="E19" s="288"/>
      <c r="F19" s="2"/>
      <c r="G19" s="13"/>
      <c r="H19" s="284"/>
      <c r="I19" s="14"/>
      <c r="J19" s="14"/>
      <c r="K19" s="127"/>
      <c r="L19" s="127"/>
      <c r="M19" s="127"/>
      <c r="N19" s="127"/>
      <c r="O19" s="127"/>
      <c r="P19" s="127"/>
    </row>
    <row r="20" spans="2:16" ht="49.5" customHeight="1">
      <c r="B20" s="6"/>
      <c r="C20" s="3" t="s">
        <v>84</v>
      </c>
      <c r="D20" s="278" t="s">
        <v>179</v>
      </c>
      <c r="E20" s="288"/>
      <c r="F20" s="2"/>
      <c r="G20" s="13"/>
      <c r="H20" s="285"/>
      <c r="I20" s="14"/>
      <c r="J20" s="14"/>
      <c r="K20" s="127" t="str">
        <f>IF(D20="","","("&amp;D20&amp;")")</f>
        <v>(ある特定系列の車輌を対象として評価します。)</v>
      </c>
      <c r="L20" s="127"/>
      <c r="M20" s="127"/>
      <c r="N20" s="127"/>
      <c r="O20" s="127"/>
      <c r="P20" s="127"/>
    </row>
    <row r="21" spans="2:16" ht="13.5">
      <c r="B21" s="2"/>
      <c r="C21" s="2"/>
      <c r="D21" s="2"/>
      <c r="E21" s="2"/>
      <c r="F21" s="2"/>
      <c r="G21" s="13"/>
      <c r="H21" s="15"/>
      <c r="I21" s="14"/>
      <c r="J21" s="14"/>
      <c r="K21" s="127"/>
      <c r="L21" s="127"/>
      <c r="M21" s="127"/>
      <c r="N21" s="127"/>
      <c r="O21" s="127"/>
      <c r="P21" s="127"/>
    </row>
    <row r="22" spans="2:16" ht="13.5">
      <c r="B22" s="4" t="s">
        <v>153</v>
      </c>
      <c r="C22" s="2"/>
      <c r="D22" s="2"/>
      <c r="E22" s="2"/>
      <c r="F22" s="2"/>
      <c r="G22" s="13"/>
      <c r="H22" s="13"/>
      <c r="I22" s="14"/>
      <c r="J22" s="14"/>
      <c r="K22" s="127"/>
      <c r="L22" s="127"/>
      <c r="M22" s="127"/>
      <c r="N22" s="127"/>
      <c r="O22" s="127"/>
      <c r="P22" s="127"/>
    </row>
    <row r="23" spans="2:16" ht="27" customHeight="1">
      <c r="B23" s="6">
        <v>7</v>
      </c>
      <c r="C23" s="3" t="s">
        <v>8</v>
      </c>
      <c r="D23" s="293">
        <v>2015</v>
      </c>
      <c r="E23" s="267"/>
      <c r="F23" s="2"/>
      <c r="G23" s="13"/>
      <c r="H23" s="16" t="str">
        <f>D23&amp;"年に"&amp;O7&amp;"した製品・サービスの全使用期間での削減量を算定する。"</f>
        <v>2015年に生産した製品・サービスの全使用期間での削減量を算定する。</v>
      </c>
      <c r="I23" s="14"/>
      <c r="J23" s="14"/>
      <c r="K23" s="127"/>
      <c r="L23" s="127"/>
      <c r="M23" s="127"/>
      <c r="N23" s="127"/>
      <c r="O23" s="127"/>
      <c r="P23" s="127"/>
    </row>
    <row r="24" spans="7:16" ht="13.5">
      <c r="G24" s="10"/>
      <c r="H24" s="10"/>
      <c r="I24" s="11"/>
      <c r="K24" s="127"/>
      <c r="L24" s="127"/>
      <c r="M24" s="127"/>
      <c r="N24" s="127"/>
      <c r="O24" s="127"/>
      <c r="P24" s="127"/>
    </row>
    <row r="25" spans="2:16" ht="13.5">
      <c r="B25" s="5" t="s">
        <v>154</v>
      </c>
      <c r="G25" s="10"/>
      <c r="H25" s="10"/>
      <c r="I25" s="11"/>
      <c r="K25" s="127"/>
      <c r="L25" s="127"/>
      <c r="M25" s="127"/>
      <c r="N25" s="127"/>
      <c r="O25" s="127"/>
      <c r="P25" s="127"/>
    </row>
    <row r="26" spans="2:16" ht="21" customHeight="1">
      <c r="B26" s="6"/>
      <c r="C26" s="3" t="s">
        <v>9</v>
      </c>
      <c r="D26" s="260" t="s">
        <v>115</v>
      </c>
      <c r="E26" s="288"/>
      <c r="G26" s="10"/>
      <c r="H26" s="283" t="str">
        <f>IF(D26="国内のみに出荷","製品は、国内のみに出荷しているため、国内での使用を評価対象とする。",IF(D26="海外にも出荷/使用先が不明","製品は、海外にも出荷しているため/使用先が不明なため、海外での使用も含めて評価対象とする。算定条件は、"&amp;D27&amp;"。"&amp;K28,IF(D26="海外にも出荷しているが、国内出荷分のみを評価対象","製品は、海外にも出荷しているが、国や地域別の条件設定が困難であり、また、国内と条件が大きく異なり、国内と同一条件で算定することが困難であるため、国内に出荷した分のみを対象とする。")))</f>
        <v>製品は、海外にも出荷しているため/使用先が不明なため、海外での使用も含めて評価対象とする。算定条件は、日本の条件を適用して算定する。(具体的な使用先：タイ)</v>
      </c>
      <c r="I26" s="11"/>
      <c r="K26" s="127"/>
      <c r="L26" s="127"/>
      <c r="M26" s="127"/>
      <c r="N26" s="127"/>
      <c r="O26" s="127"/>
      <c r="P26" s="127"/>
    </row>
    <row r="27" spans="2:16" ht="45" customHeight="1">
      <c r="B27" s="6">
        <v>8</v>
      </c>
      <c r="C27" s="3" t="s">
        <v>10</v>
      </c>
      <c r="D27" s="260" t="s">
        <v>0</v>
      </c>
      <c r="E27" s="288"/>
      <c r="G27" s="10"/>
      <c r="H27" s="284"/>
      <c r="I27" s="11"/>
      <c r="K27" s="127"/>
      <c r="L27" s="127"/>
      <c r="M27" s="127"/>
      <c r="N27" s="127"/>
      <c r="O27" s="127"/>
      <c r="P27" s="127"/>
    </row>
    <row r="28" spans="2:16" ht="45" customHeight="1">
      <c r="B28" s="6"/>
      <c r="C28" s="3" t="s">
        <v>85</v>
      </c>
      <c r="D28" s="278" t="s">
        <v>180</v>
      </c>
      <c r="E28" s="279"/>
      <c r="F28" s="234"/>
      <c r="G28" s="10"/>
      <c r="H28" s="285"/>
      <c r="I28" s="11"/>
      <c r="K28" s="127" t="str">
        <f>IF(D28="","","(具体的な使用先："&amp;D28&amp;")")</f>
        <v>(具体的な使用先：タイ)</v>
      </c>
      <c r="L28" s="127"/>
      <c r="M28" s="127"/>
      <c r="N28" s="127"/>
      <c r="O28" s="127"/>
      <c r="P28" s="127"/>
    </row>
    <row r="29" spans="2:16" ht="13.5">
      <c r="B29" s="233" t="s">
        <v>198</v>
      </c>
      <c r="C29" s="233"/>
      <c r="D29" s="233"/>
      <c r="E29" s="233"/>
      <c r="F29" s="235"/>
      <c r="G29" s="236"/>
      <c r="H29" s="10"/>
      <c r="I29" s="11"/>
      <c r="K29" s="127"/>
      <c r="L29" s="127"/>
      <c r="M29" s="127"/>
      <c r="N29" s="127"/>
      <c r="O29" s="127"/>
      <c r="P29" s="127"/>
    </row>
    <row r="30" spans="7:16" ht="13.5">
      <c r="G30" s="10"/>
      <c r="H30" s="10"/>
      <c r="I30" s="11"/>
      <c r="K30" s="127"/>
      <c r="L30" s="127"/>
      <c r="M30" s="127"/>
      <c r="N30" s="127"/>
      <c r="O30" s="127"/>
      <c r="P30" s="127"/>
    </row>
    <row r="31" spans="2:16" ht="13.5">
      <c r="B31" s="5" t="s">
        <v>155</v>
      </c>
      <c r="G31" s="10"/>
      <c r="H31" s="10"/>
      <c r="I31" s="11"/>
      <c r="K31" s="127"/>
      <c r="L31" s="127"/>
      <c r="M31" s="127"/>
      <c r="N31" s="127"/>
      <c r="O31" s="127"/>
      <c r="P31" s="127"/>
    </row>
    <row r="32" spans="2:16" ht="21" customHeight="1">
      <c r="B32" s="6">
        <v>9</v>
      </c>
      <c r="C32" s="3" t="s">
        <v>11</v>
      </c>
      <c r="D32" s="260" t="s">
        <v>197</v>
      </c>
      <c r="E32" s="288"/>
      <c r="G32" s="10"/>
      <c r="H32" s="283" t="str">
        <f>"当事業所の"&amp;D12&amp;"は、"&amp;D32&amp;"との比較の考え方から、"&amp;L32&amp;M32&amp;"と比べて、"&amp;D44&amp;"ことによる、CO2削減効果を評価する。"</f>
        <v>当事業所の列車用布バネシートは、標準的な製品との比較の考え方から、標準的な製品の効率等と比べて、軽量化したことによる、CO2削減効果を評価する。</v>
      </c>
      <c r="I32" s="11"/>
      <c r="K32" s="127"/>
      <c r="L32" s="127" t="str">
        <f>IF(D32="標準的な製品",L33,IF(D32="過去の製品",L37,L41))</f>
        <v>標準的な製品の効率等</v>
      </c>
      <c r="M32" s="127">
        <f>IF(D32="標準的な製品",L34,IF(D32="過去の製品",L38,L42))</f>
      </c>
      <c r="N32" s="127"/>
      <c r="O32" s="127"/>
      <c r="P32" s="127"/>
    </row>
    <row r="33" spans="2:16" ht="21" customHeight="1">
      <c r="B33" s="280">
        <v>10</v>
      </c>
      <c r="C33" s="275" t="s">
        <v>2</v>
      </c>
      <c r="D33" s="286" t="s">
        <v>20</v>
      </c>
      <c r="E33" s="287"/>
      <c r="G33" s="10"/>
      <c r="H33" s="284"/>
      <c r="I33" s="11"/>
      <c r="K33" s="127">
        <v>1</v>
      </c>
      <c r="L33" s="127" t="str">
        <f>IF(K33=1,"標準的な製品の効率等",IF(K33=2,"国の基準等","標準的な製品"))</f>
        <v>標準的な製品の効率等</v>
      </c>
      <c r="M33" s="127"/>
      <c r="N33" s="127"/>
      <c r="O33" s="127"/>
      <c r="P33" s="127"/>
    </row>
    <row r="34" spans="2:16" ht="21" customHeight="1">
      <c r="B34" s="281"/>
      <c r="C34" s="277"/>
      <c r="D34" s="268" t="s">
        <v>21</v>
      </c>
      <c r="E34" s="269"/>
      <c r="G34" s="10"/>
      <c r="H34" s="284"/>
      <c r="I34" s="11"/>
      <c r="K34" s="127"/>
      <c r="L34" s="127">
        <f>IF(E36="","","("&amp;E36&amp;")")</f>
      </c>
      <c r="M34" s="127"/>
      <c r="N34" s="127"/>
      <c r="O34" s="127"/>
      <c r="P34" s="127"/>
    </row>
    <row r="35" spans="2:16" ht="21" customHeight="1">
      <c r="B35" s="281"/>
      <c r="C35" s="277"/>
      <c r="D35" s="270" t="s">
        <v>22</v>
      </c>
      <c r="E35" s="271"/>
      <c r="G35" s="10"/>
      <c r="H35" s="284"/>
      <c r="I35" s="11"/>
      <c r="K35" s="127"/>
      <c r="L35" s="127"/>
      <c r="M35" s="127"/>
      <c r="N35" s="127"/>
      <c r="O35" s="127"/>
      <c r="P35" s="127"/>
    </row>
    <row r="36" spans="2:16" ht="21" customHeight="1">
      <c r="B36" s="281"/>
      <c r="C36" s="276"/>
      <c r="D36" s="128" t="s">
        <v>127</v>
      </c>
      <c r="E36" s="126"/>
      <c r="G36" s="10"/>
      <c r="H36" s="284"/>
      <c r="I36" s="11"/>
      <c r="K36" s="127"/>
      <c r="L36" s="127"/>
      <c r="M36" s="127"/>
      <c r="N36" s="127"/>
      <c r="O36" s="127"/>
      <c r="P36" s="127"/>
    </row>
    <row r="37" spans="2:16" ht="21" customHeight="1">
      <c r="B37" s="281"/>
      <c r="C37" s="296" t="s">
        <v>3</v>
      </c>
      <c r="D37" s="286" t="s">
        <v>23</v>
      </c>
      <c r="E37" s="287"/>
      <c r="G37" s="10"/>
      <c r="H37" s="284"/>
      <c r="I37" s="11"/>
      <c r="K37" s="127">
        <v>3</v>
      </c>
      <c r="L37" s="127" t="str">
        <f>IF(K37=1,"自社の旧製品",IF(K37=2,"現在、置き換えが想定される過去の標準的な製品の効率等","過去の製品"))</f>
        <v>過去の製品</v>
      </c>
      <c r="M37" s="127"/>
      <c r="N37" s="127"/>
      <c r="O37" s="127"/>
      <c r="P37" s="127"/>
    </row>
    <row r="38" spans="2:16" ht="39.75" customHeight="1">
      <c r="B38" s="281"/>
      <c r="C38" s="297"/>
      <c r="D38" s="268" t="s">
        <v>24</v>
      </c>
      <c r="E38" s="269"/>
      <c r="G38" s="10"/>
      <c r="H38" s="284"/>
      <c r="I38" s="11"/>
      <c r="K38" s="127"/>
      <c r="L38" s="127">
        <f>IF(E40="","","("&amp;E40&amp;")")</f>
      </c>
      <c r="M38" s="127"/>
      <c r="N38" s="127"/>
      <c r="O38" s="127"/>
      <c r="P38" s="127"/>
    </row>
    <row r="39" spans="2:16" ht="22.5" customHeight="1">
      <c r="B39" s="281"/>
      <c r="C39" s="297"/>
      <c r="D39" s="270" t="s">
        <v>22</v>
      </c>
      <c r="E39" s="271"/>
      <c r="G39" s="10"/>
      <c r="H39" s="284"/>
      <c r="I39" s="11"/>
      <c r="K39" s="127"/>
      <c r="L39" s="127"/>
      <c r="M39" s="127"/>
      <c r="N39" s="127"/>
      <c r="O39" s="127"/>
      <c r="P39" s="127"/>
    </row>
    <row r="40" spans="2:16" ht="22.5" customHeight="1">
      <c r="B40" s="281"/>
      <c r="C40" s="298"/>
      <c r="D40" s="129" t="s">
        <v>127</v>
      </c>
      <c r="E40" s="126"/>
      <c r="G40" s="10"/>
      <c r="H40" s="284"/>
      <c r="I40" s="11"/>
      <c r="K40" s="127"/>
      <c r="L40" s="127"/>
      <c r="M40" s="127"/>
      <c r="N40" s="127"/>
      <c r="O40" s="127"/>
      <c r="P40" s="127"/>
    </row>
    <row r="41" spans="2:16" ht="24" customHeight="1">
      <c r="B41" s="281"/>
      <c r="C41" s="296" t="s">
        <v>4</v>
      </c>
      <c r="D41" s="286" t="s">
        <v>25</v>
      </c>
      <c r="E41" s="287"/>
      <c r="G41" s="10"/>
      <c r="H41" s="284"/>
      <c r="I41" s="11"/>
      <c r="K41" s="127">
        <v>1</v>
      </c>
      <c r="L41" s="127" t="s">
        <v>4</v>
      </c>
      <c r="M41" s="127"/>
      <c r="N41" s="127"/>
      <c r="O41" s="127"/>
      <c r="P41" s="127"/>
    </row>
    <row r="42" spans="2:16" ht="22.5" customHeight="1">
      <c r="B42" s="281"/>
      <c r="C42" s="297"/>
      <c r="D42" s="270" t="s">
        <v>26</v>
      </c>
      <c r="E42" s="271"/>
      <c r="G42" s="10"/>
      <c r="H42" s="284"/>
      <c r="I42" s="11"/>
      <c r="K42" s="127"/>
      <c r="L42" s="127" t="str">
        <f>IF(E43="","","("&amp;E43&amp;")")</f>
        <v>(従来型の「列車用金属バネシート」)</v>
      </c>
      <c r="M42" s="127"/>
      <c r="N42" s="127"/>
      <c r="O42" s="127"/>
      <c r="P42" s="127"/>
    </row>
    <row r="43" spans="2:16" ht="22.5" customHeight="1">
      <c r="B43" s="282"/>
      <c r="C43" s="298"/>
      <c r="D43" s="129" t="s">
        <v>127</v>
      </c>
      <c r="E43" s="126" t="s">
        <v>181</v>
      </c>
      <c r="G43" s="10"/>
      <c r="H43" s="284"/>
      <c r="I43" s="11"/>
      <c r="K43" s="127"/>
      <c r="L43" s="127"/>
      <c r="M43" s="127"/>
      <c r="N43" s="127"/>
      <c r="O43" s="127"/>
      <c r="P43" s="127"/>
    </row>
    <row r="44" spans="2:16" ht="21" customHeight="1">
      <c r="B44" s="6">
        <v>11</v>
      </c>
      <c r="C44" s="3" t="s">
        <v>12</v>
      </c>
      <c r="D44" s="264" t="s">
        <v>116</v>
      </c>
      <c r="E44" s="265"/>
      <c r="G44" s="10"/>
      <c r="H44" s="285"/>
      <c r="I44" s="11"/>
      <c r="K44" s="127"/>
      <c r="L44" s="127"/>
      <c r="M44" s="127"/>
      <c r="N44" s="127"/>
      <c r="O44" s="127"/>
      <c r="P44" s="127"/>
    </row>
    <row r="45" spans="7:16" ht="13.5">
      <c r="G45" s="10"/>
      <c r="H45" s="13"/>
      <c r="I45" s="11"/>
      <c r="K45" s="127"/>
      <c r="L45" s="127"/>
      <c r="M45" s="127"/>
      <c r="N45" s="127"/>
      <c r="O45" s="127"/>
      <c r="P45" s="127"/>
    </row>
    <row r="46" spans="7:16" ht="13.5">
      <c r="G46" s="10"/>
      <c r="H46" s="10"/>
      <c r="I46" s="11"/>
      <c r="K46" s="127"/>
      <c r="L46" s="127"/>
      <c r="M46" s="127"/>
      <c r="N46" s="127"/>
      <c r="O46" s="127"/>
      <c r="P46" s="127"/>
    </row>
    <row r="47" spans="2:16" ht="13.5">
      <c r="B47" s="5" t="s">
        <v>156</v>
      </c>
      <c r="G47" s="10"/>
      <c r="H47" s="10"/>
      <c r="I47" s="11"/>
      <c r="K47" s="127"/>
      <c r="L47" s="127"/>
      <c r="M47" s="127"/>
      <c r="N47" s="127"/>
      <c r="O47" s="127"/>
      <c r="P47" s="127"/>
    </row>
    <row r="48" spans="2:16" ht="21" customHeight="1">
      <c r="B48" s="3"/>
      <c r="C48" s="3" t="s">
        <v>13</v>
      </c>
      <c r="D48" s="260" t="s">
        <v>158</v>
      </c>
      <c r="E48" s="261"/>
      <c r="G48" s="10"/>
      <c r="H48" s="283" t="str">
        <f>IF(D48="ライフサイクル全体で評価","ライフサイクル全体で評価する。",IF(D48="ライフサイクルの一部を評価",L54&amp;"ため、"&amp;O49&amp;"段階のみを対象とする。"&amp;D56))</f>
        <v>評価対象製品とベースラインにおいて一部の段階以外のプロセスが大きく異ならないため、原材料調達・生産・流通・使用段階のみを対象とする。</v>
      </c>
      <c r="I48" s="11"/>
      <c r="K48" s="127"/>
      <c r="L48" s="127"/>
      <c r="M48" s="127"/>
      <c r="N48" s="127"/>
      <c r="O48" s="127"/>
      <c r="P48" s="127"/>
    </row>
    <row r="49" spans="2:16" ht="21" customHeight="1">
      <c r="B49" s="280">
        <v>13</v>
      </c>
      <c r="C49" s="275" t="s">
        <v>13</v>
      </c>
      <c r="D49" s="262" t="s">
        <v>27</v>
      </c>
      <c r="E49" s="263"/>
      <c r="G49" s="10"/>
      <c r="H49" s="284"/>
      <c r="I49" s="11"/>
      <c r="K49" s="127" t="b">
        <v>1</v>
      </c>
      <c r="L49" s="127" t="str">
        <f>IF(K49=TRUE,"原材料調達","")</f>
        <v>原材料調達</v>
      </c>
      <c r="M49" s="127">
        <f>IF(K49=TRUE,1,0)</f>
        <v>1</v>
      </c>
      <c r="N49" s="127" t="str">
        <f>L49</f>
        <v>原材料調達</v>
      </c>
      <c r="O49" s="127" t="str">
        <f>N49&amp;N50&amp;N51&amp;N52&amp;N53</f>
        <v>原材料調達・生産・流通・使用</v>
      </c>
      <c r="P49" s="127"/>
    </row>
    <row r="50" spans="2:16" ht="21" customHeight="1">
      <c r="B50" s="281"/>
      <c r="C50" s="277"/>
      <c r="D50" s="262" t="s">
        <v>28</v>
      </c>
      <c r="E50" s="263"/>
      <c r="G50" s="10"/>
      <c r="H50" s="284"/>
      <c r="I50" s="11"/>
      <c r="K50" s="127" t="b">
        <v>1</v>
      </c>
      <c r="L50" s="127" t="str">
        <f>IF(K50=TRUE,"生産","")</f>
        <v>生産</v>
      </c>
      <c r="M50" s="127">
        <f>M49+IF(K50=TRUE,1,0)</f>
        <v>2</v>
      </c>
      <c r="N50" s="127" t="str">
        <f>IF(AND(M49&gt;=1,M49&lt;&gt;M50),"・"&amp;L50,L50)</f>
        <v>・生産</v>
      </c>
      <c r="O50" s="127"/>
      <c r="P50" s="127"/>
    </row>
    <row r="51" spans="2:16" ht="21" customHeight="1">
      <c r="B51" s="281"/>
      <c r="C51" s="277"/>
      <c r="D51" s="262" t="s">
        <v>29</v>
      </c>
      <c r="E51" s="263"/>
      <c r="G51" s="10"/>
      <c r="H51" s="284"/>
      <c r="I51" s="11"/>
      <c r="K51" s="127" t="b">
        <v>1</v>
      </c>
      <c r="L51" s="127" t="str">
        <f>IF(K51=TRUE,"流通","")</f>
        <v>流通</v>
      </c>
      <c r="M51" s="127">
        <f>M50+IF(K51=TRUE,1,0)</f>
        <v>3</v>
      </c>
      <c r="N51" s="127" t="str">
        <f>IF(AND(M50&gt;=1,M50&lt;&gt;M51),"・"&amp;L51,L51)</f>
        <v>・流通</v>
      </c>
      <c r="O51" s="127"/>
      <c r="P51" s="127"/>
    </row>
    <row r="52" spans="2:16" ht="21" customHeight="1">
      <c r="B52" s="281"/>
      <c r="C52" s="277"/>
      <c r="D52" s="262" t="s">
        <v>30</v>
      </c>
      <c r="E52" s="263"/>
      <c r="G52" s="10"/>
      <c r="H52" s="284"/>
      <c r="I52" s="11"/>
      <c r="K52" s="127" t="b">
        <v>1</v>
      </c>
      <c r="L52" s="127" t="str">
        <f>IF(K52=TRUE,"使用","")</f>
        <v>使用</v>
      </c>
      <c r="M52" s="127">
        <f>M51+IF(K52=TRUE,1,0)</f>
        <v>4</v>
      </c>
      <c r="N52" s="127" t="str">
        <f>IF(AND(M51&gt;=1,M51&lt;&gt;M52),"・"&amp;L52,L52)</f>
        <v>・使用</v>
      </c>
      <c r="O52" s="127"/>
      <c r="P52" s="127"/>
    </row>
    <row r="53" spans="2:16" ht="21" customHeight="1">
      <c r="B53" s="282"/>
      <c r="C53" s="276"/>
      <c r="D53" s="262" t="s">
        <v>31</v>
      </c>
      <c r="E53" s="263"/>
      <c r="G53" s="10"/>
      <c r="H53" s="284"/>
      <c r="I53" s="11"/>
      <c r="K53" s="127" t="b">
        <v>0</v>
      </c>
      <c r="L53" s="127">
        <f>IF(K53=TRUE,"廃棄・リサイクル","")</f>
      </c>
      <c r="M53" s="127">
        <f>M52+IF(K53=TRUE,1,0)</f>
        <v>4</v>
      </c>
      <c r="N53" s="127">
        <f>IF(AND(M52&gt;=1,M52&lt;&gt;M53),"・"&amp;L53,L53)</f>
      </c>
      <c r="O53" s="127"/>
      <c r="P53" s="127"/>
    </row>
    <row r="54" spans="2:16" ht="49.5" customHeight="1">
      <c r="B54" s="280">
        <v>12</v>
      </c>
      <c r="C54" s="275" t="s">
        <v>14</v>
      </c>
      <c r="D54" s="262" t="s">
        <v>33</v>
      </c>
      <c r="E54" s="263"/>
      <c r="G54" s="10"/>
      <c r="H54" s="284"/>
      <c r="I54" s="11"/>
      <c r="K54" s="127">
        <v>1</v>
      </c>
      <c r="L54" s="127" t="str">
        <f>IF(K54=1,"評価対象製品とベースラインにおいて一部の段階以外のプロセスが大きく異ならない","評価対象製品のライフサイクル全体のCO2排出量のうち、一部の段階の排出量が大部分を占めると見込まれる")</f>
        <v>評価対象製品とベースラインにおいて一部の段階以外のプロセスが大きく異ならない</v>
      </c>
      <c r="M54" s="127"/>
      <c r="N54" s="127"/>
      <c r="O54" s="127"/>
      <c r="P54" s="127"/>
    </row>
    <row r="55" spans="2:16" ht="49.5" customHeight="1">
      <c r="B55" s="281"/>
      <c r="C55" s="276"/>
      <c r="D55" s="262" t="s">
        <v>32</v>
      </c>
      <c r="E55" s="263"/>
      <c r="G55" s="10"/>
      <c r="H55" s="284"/>
      <c r="I55" s="11"/>
      <c r="K55" s="127"/>
      <c r="L55" s="127"/>
      <c r="M55" s="127"/>
      <c r="N55" s="127"/>
      <c r="O55" s="127"/>
      <c r="P55" s="127"/>
    </row>
    <row r="56" spans="2:16" ht="59.25" customHeight="1">
      <c r="B56" s="282"/>
      <c r="C56" s="75" t="s">
        <v>99</v>
      </c>
      <c r="D56" s="264"/>
      <c r="E56" s="265"/>
      <c r="G56" s="10"/>
      <c r="H56" s="285"/>
      <c r="I56" s="11"/>
      <c r="K56" s="127"/>
      <c r="L56" s="127"/>
      <c r="M56" s="127"/>
      <c r="N56" s="127"/>
      <c r="O56" s="127"/>
      <c r="P56" s="127"/>
    </row>
    <row r="57" spans="7:16" ht="13.5">
      <c r="G57" s="10"/>
      <c r="H57" s="13"/>
      <c r="I57" s="11"/>
      <c r="K57" s="127"/>
      <c r="L57" s="127"/>
      <c r="M57" s="127"/>
      <c r="N57" s="127"/>
      <c r="O57" s="127"/>
      <c r="P57" s="127"/>
    </row>
    <row r="58" spans="2:16" ht="13.5">
      <c r="B58" s="5" t="s">
        <v>157</v>
      </c>
      <c r="G58" s="10"/>
      <c r="H58" s="10"/>
      <c r="I58" s="11"/>
      <c r="K58" s="127"/>
      <c r="L58" s="127"/>
      <c r="M58" s="127"/>
      <c r="N58" s="127"/>
      <c r="O58" s="127"/>
      <c r="P58" s="127"/>
    </row>
    <row r="59" spans="2:16" ht="107.25" customHeight="1">
      <c r="B59" s="3"/>
      <c r="C59" s="124" t="s">
        <v>147</v>
      </c>
      <c r="D59" s="278" t="s">
        <v>188</v>
      </c>
      <c r="E59" s="279"/>
      <c r="G59" s="10"/>
      <c r="H59" s="16" t="str">
        <f>D59</f>
        <v>列車用シートが軽量化された場合とされない場合（従来製品）の列車のエネルギー使用量の差を評価します。
ただし、実際に当事業所の部品が使用された列車の情報を把握することは困難なため、一般的な列車の軽量化による効率改善の値を用いて算定します。
列車の軽量化による効率改善の程度および主要な数値については、●●（出典）の設定値に従いました。
</v>
      </c>
      <c r="I59" s="11"/>
      <c r="K59" s="127"/>
      <c r="L59" s="127"/>
      <c r="M59" s="127"/>
      <c r="N59" s="127"/>
      <c r="O59" s="127"/>
      <c r="P59" s="127"/>
    </row>
    <row r="60" spans="7:16" ht="13.5">
      <c r="G60" s="10"/>
      <c r="H60" s="10"/>
      <c r="I60" s="11"/>
      <c r="K60" s="127"/>
      <c r="L60" s="127"/>
      <c r="M60" s="127"/>
      <c r="N60" s="127"/>
      <c r="O60" s="127"/>
      <c r="P60" s="127"/>
    </row>
    <row r="61" spans="7:16" ht="13.5">
      <c r="G61" s="10"/>
      <c r="H61" s="10"/>
      <c r="I61" s="11"/>
      <c r="K61" s="127"/>
      <c r="L61" s="127"/>
      <c r="M61" s="127"/>
      <c r="N61" s="127"/>
      <c r="O61" s="127"/>
      <c r="P61" s="127"/>
    </row>
    <row r="62" spans="2:8" s="11" customFormat="1" ht="13.5">
      <c r="B62" s="10"/>
      <c r="C62" s="10"/>
      <c r="D62" s="10"/>
      <c r="E62" s="10"/>
      <c r="F62" s="10"/>
      <c r="G62" s="10"/>
      <c r="H62" s="10"/>
    </row>
    <row r="63" spans="2:8" s="11" customFormat="1" ht="13.5">
      <c r="B63" s="10"/>
      <c r="C63" s="10"/>
      <c r="D63" s="10"/>
      <c r="E63" s="10"/>
      <c r="F63" s="10"/>
      <c r="G63" s="10"/>
      <c r="H63" s="10"/>
    </row>
    <row r="64" spans="2:8" s="11" customFormat="1" ht="13.5">
      <c r="B64" s="10"/>
      <c r="C64" s="10"/>
      <c r="D64" s="10"/>
      <c r="E64" s="10"/>
      <c r="F64" s="10"/>
      <c r="G64" s="10"/>
      <c r="H64" s="10"/>
    </row>
    <row r="65" spans="2:8" s="11" customFormat="1" ht="13.5">
      <c r="B65" s="10"/>
      <c r="C65" s="10"/>
      <c r="D65" s="10"/>
      <c r="E65" s="10"/>
      <c r="F65" s="10"/>
      <c r="G65" s="10"/>
      <c r="H65" s="10"/>
    </row>
    <row r="66" spans="2:8" s="11" customFormat="1" ht="13.5">
      <c r="B66" s="10"/>
      <c r="C66" s="10"/>
      <c r="D66" s="10"/>
      <c r="E66" s="10"/>
      <c r="F66" s="10"/>
      <c r="G66" s="10"/>
      <c r="H66" s="10"/>
    </row>
    <row r="67" spans="2:8" s="11" customFormat="1" ht="13.5">
      <c r="B67" s="10"/>
      <c r="C67" s="10"/>
      <c r="D67" s="10"/>
      <c r="E67" s="10"/>
      <c r="F67" s="10"/>
      <c r="G67" s="10"/>
      <c r="H67" s="10"/>
    </row>
    <row r="68" spans="2:8" s="11" customFormat="1" ht="13.5">
      <c r="B68" s="10"/>
      <c r="C68" s="10"/>
      <c r="D68" s="10"/>
      <c r="E68" s="10"/>
      <c r="F68" s="10"/>
      <c r="G68" s="10"/>
      <c r="H68" s="10"/>
    </row>
    <row r="69" spans="2:8" s="11" customFormat="1" ht="13.5">
      <c r="B69" s="10"/>
      <c r="C69" s="10"/>
      <c r="D69" s="10"/>
      <c r="E69" s="10"/>
      <c r="F69" s="10"/>
      <c r="G69" s="10"/>
      <c r="H69" s="10"/>
    </row>
    <row r="70" spans="2:8" s="11" customFormat="1" ht="13.5">
      <c r="B70" s="10"/>
      <c r="C70" s="10"/>
      <c r="D70" s="10"/>
      <c r="E70" s="10"/>
      <c r="F70" s="10"/>
      <c r="G70" s="10"/>
      <c r="H70" s="10"/>
    </row>
    <row r="71" spans="2:8" s="11" customFormat="1" ht="13.5">
      <c r="B71" s="10"/>
      <c r="C71" s="10"/>
      <c r="D71" s="10"/>
      <c r="E71" s="10"/>
      <c r="F71" s="10"/>
      <c r="G71" s="10"/>
      <c r="H71" s="10"/>
    </row>
    <row r="72" spans="2:8" s="11" customFormat="1" ht="13.5">
      <c r="B72" s="10"/>
      <c r="C72" s="10"/>
      <c r="D72" s="10"/>
      <c r="E72" s="10"/>
      <c r="F72" s="10"/>
      <c r="G72" s="10"/>
      <c r="H72" s="10"/>
    </row>
    <row r="73" spans="2:8" s="11" customFormat="1" ht="13.5">
      <c r="B73" s="10"/>
      <c r="C73" s="10"/>
      <c r="D73" s="10"/>
      <c r="E73" s="10"/>
      <c r="F73" s="10"/>
      <c r="G73" s="10"/>
      <c r="H73" s="10"/>
    </row>
    <row r="74" spans="2:8" s="11" customFormat="1" ht="13.5">
      <c r="B74" s="10"/>
      <c r="C74" s="10"/>
      <c r="D74" s="10"/>
      <c r="E74" s="10"/>
      <c r="F74" s="10"/>
      <c r="G74" s="10"/>
      <c r="H74" s="10"/>
    </row>
    <row r="75" spans="2:8" s="11" customFormat="1" ht="13.5">
      <c r="B75" s="10"/>
      <c r="C75" s="10"/>
      <c r="D75" s="10"/>
      <c r="E75" s="10"/>
      <c r="F75" s="10"/>
      <c r="G75" s="10"/>
      <c r="H75" s="10"/>
    </row>
    <row r="76" spans="2:8" s="11" customFormat="1" ht="13.5">
      <c r="B76" s="10"/>
      <c r="C76" s="10"/>
      <c r="D76" s="10"/>
      <c r="E76" s="10"/>
      <c r="F76" s="10"/>
      <c r="G76" s="10"/>
      <c r="H76" s="10"/>
    </row>
    <row r="77" spans="2:8" s="11" customFormat="1" ht="13.5">
      <c r="B77" s="10"/>
      <c r="C77" s="10"/>
      <c r="D77" s="10"/>
      <c r="E77" s="10"/>
      <c r="F77" s="10"/>
      <c r="G77" s="10"/>
      <c r="H77" s="10"/>
    </row>
    <row r="78" spans="2:8" s="11" customFormat="1" ht="13.5">
      <c r="B78" s="10"/>
      <c r="C78" s="10"/>
      <c r="D78" s="10"/>
      <c r="E78" s="10"/>
      <c r="F78" s="10"/>
      <c r="G78" s="10"/>
      <c r="H78" s="10"/>
    </row>
    <row r="79" spans="2:8" s="11" customFormat="1" ht="13.5">
      <c r="B79" s="10"/>
      <c r="C79" s="10"/>
      <c r="D79" s="10"/>
      <c r="E79" s="10"/>
      <c r="F79" s="10"/>
      <c r="G79" s="10"/>
      <c r="H79" s="10"/>
    </row>
    <row r="80" spans="2:8" s="11" customFormat="1" ht="13.5">
      <c r="B80" s="10"/>
      <c r="C80" s="10"/>
      <c r="D80" s="10"/>
      <c r="E80" s="10"/>
      <c r="F80" s="10"/>
      <c r="G80" s="10"/>
      <c r="H80" s="10"/>
    </row>
    <row r="81" spans="2:8" s="11" customFormat="1" ht="13.5">
      <c r="B81" s="10"/>
      <c r="C81" s="10"/>
      <c r="D81" s="10"/>
      <c r="E81" s="10"/>
      <c r="F81" s="10"/>
      <c r="G81" s="10"/>
      <c r="H81" s="10"/>
    </row>
    <row r="82" spans="2:8" s="11" customFormat="1" ht="13.5">
      <c r="B82" s="10"/>
      <c r="C82" s="10"/>
      <c r="D82" s="10"/>
      <c r="E82" s="10"/>
      <c r="F82" s="10"/>
      <c r="G82" s="10"/>
      <c r="H82" s="10"/>
    </row>
    <row r="83" spans="2:8" s="11" customFormat="1" ht="13.5">
      <c r="B83" s="10"/>
      <c r="C83" s="10"/>
      <c r="D83" s="10"/>
      <c r="E83" s="10"/>
      <c r="F83" s="10"/>
      <c r="G83" s="10"/>
      <c r="H83" s="10"/>
    </row>
    <row r="84" spans="2:8" s="11" customFormat="1" ht="13.5">
      <c r="B84" s="10"/>
      <c r="C84" s="10"/>
      <c r="D84" s="10"/>
      <c r="E84" s="10"/>
      <c r="F84" s="10"/>
      <c r="G84" s="10"/>
      <c r="H84" s="10"/>
    </row>
    <row r="85" spans="2:8" s="11" customFormat="1" ht="13.5">
      <c r="B85" s="10"/>
      <c r="C85" s="10"/>
      <c r="D85" s="10"/>
      <c r="E85" s="10"/>
      <c r="F85" s="10"/>
      <c r="G85" s="10"/>
      <c r="H85" s="10"/>
    </row>
    <row r="86" spans="2:8" s="11" customFormat="1" ht="13.5">
      <c r="B86" s="10"/>
      <c r="C86" s="10"/>
      <c r="D86" s="10"/>
      <c r="E86" s="10"/>
      <c r="F86" s="10"/>
      <c r="G86" s="10"/>
      <c r="H86" s="10"/>
    </row>
    <row r="87" spans="2:8" s="11" customFormat="1" ht="13.5">
      <c r="B87" s="10"/>
      <c r="C87" s="10"/>
      <c r="D87" s="10"/>
      <c r="E87" s="10"/>
      <c r="F87" s="10"/>
      <c r="G87" s="10"/>
      <c r="H87" s="10"/>
    </row>
    <row r="88" spans="2:8" s="11" customFormat="1" ht="13.5">
      <c r="B88" s="10"/>
      <c r="C88" s="10"/>
      <c r="D88" s="10"/>
      <c r="E88" s="10"/>
      <c r="F88" s="10"/>
      <c r="G88" s="10"/>
      <c r="H88" s="10"/>
    </row>
    <row r="89" spans="2:8" s="11" customFormat="1" ht="13.5">
      <c r="B89" s="10"/>
      <c r="C89" s="10"/>
      <c r="D89" s="10"/>
      <c r="E89" s="10"/>
      <c r="F89" s="10"/>
      <c r="G89" s="10"/>
      <c r="H89" s="10"/>
    </row>
    <row r="90" spans="2:8" s="11" customFormat="1" ht="13.5">
      <c r="B90" s="10"/>
      <c r="C90" s="10"/>
      <c r="D90" s="10"/>
      <c r="E90" s="10"/>
      <c r="F90" s="10"/>
      <c r="G90" s="10"/>
      <c r="H90" s="10"/>
    </row>
    <row r="91" spans="2:8" s="11" customFormat="1" ht="13.5">
      <c r="B91" s="10"/>
      <c r="C91" s="10"/>
      <c r="D91" s="10"/>
      <c r="E91" s="10"/>
      <c r="F91" s="10"/>
      <c r="G91" s="10"/>
      <c r="H91" s="10"/>
    </row>
    <row r="92" spans="2:8" s="11" customFormat="1" ht="13.5">
      <c r="B92" s="10"/>
      <c r="C92" s="10"/>
      <c r="D92" s="10"/>
      <c r="E92" s="10"/>
      <c r="F92" s="10"/>
      <c r="G92" s="10"/>
      <c r="H92" s="10"/>
    </row>
    <row r="93" spans="2:8" s="11" customFormat="1" ht="13.5">
      <c r="B93" s="10"/>
      <c r="C93" s="10"/>
      <c r="D93" s="10"/>
      <c r="E93" s="10"/>
      <c r="F93" s="10"/>
      <c r="G93" s="10"/>
      <c r="H93" s="10"/>
    </row>
    <row r="94" spans="2:8" s="11" customFormat="1" ht="13.5">
      <c r="B94" s="10"/>
      <c r="C94" s="10"/>
      <c r="D94" s="10"/>
      <c r="E94" s="10"/>
      <c r="F94" s="10"/>
      <c r="G94" s="10"/>
      <c r="H94" s="10"/>
    </row>
    <row r="95" spans="2:8" s="11" customFormat="1" ht="13.5">
      <c r="B95" s="10"/>
      <c r="C95" s="10"/>
      <c r="D95" s="10"/>
      <c r="E95" s="10"/>
      <c r="F95" s="10"/>
      <c r="G95" s="10"/>
      <c r="H95" s="10"/>
    </row>
    <row r="96" spans="2:8" s="11" customFormat="1" ht="13.5">
      <c r="B96" s="10"/>
      <c r="C96" s="10"/>
      <c r="D96" s="10"/>
      <c r="E96" s="10"/>
      <c r="F96" s="10"/>
      <c r="G96" s="10"/>
      <c r="H96" s="10"/>
    </row>
    <row r="97" spans="2:8" s="11" customFormat="1" ht="13.5">
      <c r="B97" s="10"/>
      <c r="C97" s="10"/>
      <c r="D97" s="10"/>
      <c r="E97" s="10"/>
      <c r="F97" s="10"/>
      <c r="G97" s="10"/>
      <c r="H97" s="10"/>
    </row>
    <row r="98" spans="2:8" s="11" customFormat="1" ht="13.5">
      <c r="B98" s="10"/>
      <c r="C98" s="10"/>
      <c r="D98" s="10"/>
      <c r="E98" s="10"/>
      <c r="F98" s="10"/>
      <c r="G98" s="10"/>
      <c r="H98" s="10"/>
    </row>
    <row r="99" spans="2:8" s="11" customFormat="1" ht="13.5">
      <c r="B99" s="10"/>
      <c r="C99" s="10"/>
      <c r="D99" s="10"/>
      <c r="E99" s="10"/>
      <c r="F99" s="10"/>
      <c r="G99" s="10"/>
      <c r="H99" s="10"/>
    </row>
    <row r="100" spans="2:8" s="11" customFormat="1" ht="13.5">
      <c r="B100" s="10"/>
      <c r="C100" s="10"/>
      <c r="D100" s="10"/>
      <c r="E100" s="10"/>
      <c r="F100" s="10"/>
      <c r="G100" s="10"/>
      <c r="H100" s="10"/>
    </row>
    <row r="101" spans="2:8" s="11" customFormat="1" ht="13.5">
      <c r="B101" s="10"/>
      <c r="C101" s="10"/>
      <c r="D101" s="10"/>
      <c r="E101" s="10"/>
      <c r="F101" s="10"/>
      <c r="G101" s="10"/>
      <c r="H101" s="10"/>
    </row>
    <row r="102" spans="2:8" s="11" customFormat="1" ht="13.5">
      <c r="B102" s="10"/>
      <c r="C102" s="10"/>
      <c r="D102" s="10"/>
      <c r="E102" s="10"/>
      <c r="F102" s="10"/>
      <c r="G102" s="10"/>
      <c r="H102" s="10"/>
    </row>
    <row r="103" spans="2:8" s="11" customFormat="1" ht="13.5">
      <c r="B103" s="10"/>
      <c r="C103" s="10"/>
      <c r="D103" s="10"/>
      <c r="E103" s="10"/>
      <c r="F103" s="10"/>
      <c r="G103" s="10"/>
      <c r="H103" s="10"/>
    </row>
    <row r="104" spans="2:8" s="11" customFormat="1" ht="13.5">
      <c r="B104" s="10"/>
      <c r="C104" s="10"/>
      <c r="D104" s="10"/>
      <c r="E104" s="10"/>
      <c r="F104" s="10"/>
      <c r="G104" s="10"/>
      <c r="H104" s="10"/>
    </row>
    <row r="105" spans="2:8" s="11" customFormat="1" ht="13.5">
      <c r="B105" s="10"/>
      <c r="C105" s="10"/>
      <c r="D105" s="10"/>
      <c r="E105" s="10"/>
      <c r="F105" s="10"/>
      <c r="G105" s="10"/>
      <c r="H105" s="10"/>
    </row>
    <row r="106" spans="2:8" s="11" customFormat="1" ht="13.5">
      <c r="B106" s="10"/>
      <c r="C106" s="10"/>
      <c r="D106" s="10"/>
      <c r="E106" s="10"/>
      <c r="F106" s="10"/>
      <c r="G106" s="10"/>
      <c r="H106" s="10"/>
    </row>
    <row r="107" spans="2:8" s="11" customFormat="1" ht="13.5">
      <c r="B107" s="10"/>
      <c r="C107" s="10"/>
      <c r="D107" s="10"/>
      <c r="E107" s="10"/>
      <c r="F107" s="10"/>
      <c r="G107" s="10"/>
      <c r="H107" s="10"/>
    </row>
    <row r="108" spans="2:8" s="11" customFormat="1" ht="13.5">
      <c r="B108" s="10"/>
      <c r="C108" s="10"/>
      <c r="D108" s="10"/>
      <c r="E108" s="10"/>
      <c r="F108" s="10"/>
      <c r="G108" s="10"/>
      <c r="H108" s="10"/>
    </row>
    <row r="109" spans="2:8" s="11" customFormat="1" ht="13.5">
      <c r="B109" s="10"/>
      <c r="C109" s="10"/>
      <c r="D109" s="10"/>
      <c r="E109" s="10"/>
      <c r="F109" s="10"/>
      <c r="G109" s="10"/>
      <c r="H109" s="10"/>
    </row>
    <row r="110" spans="2:8" s="11" customFormat="1" ht="13.5">
      <c r="B110" s="10"/>
      <c r="C110" s="10"/>
      <c r="D110" s="10"/>
      <c r="E110" s="10"/>
      <c r="F110" s="10"/>
      <c r="G110" s="10"/>
      <c r="H110" s="10"/>
    </row>
    <row r="111" spans="2:8" s="11" customFormat="1" ht="13.5">
      <c r="B111" s="10"/>
      <c r="C111" s="10"/>
      <c r="D111" s="10"/>
      <c r="E111" s="10"/>
      <c r="F111" s="10"/>
      <c r="G111" s="10"/>
      <c r="H111" s="10"/>
    </row>
    <row r="112" spans="2:8" s="11" customFormat="1" ht="13.5">
      <c r="B112" s="10"/>
      <c r="C112" s="10"/>
      <c r="D112" s="10"/>
      <c r="E112" s="10"/>
      <c r="F112" s="10"/>
      <c r="G112" s="10"/>
      <c r="H112" s="10"/>
    </row>
    <row r="113" spans="2:8" s="11" customFormat="1" ht="13.5">
      <c r="B113" s="10"/>
      <c r="C113" s="10"/>
      <c r="D113" s="10"/>
      <c r="E113" s="10"/>
      <c r="F113" s="10"/>
      <c r="G113" s="10"/>
      <c r="H113" s="10"/>
    </row>
    <row r="114" spans="2:8" s="11" customFormat="1" ht="13.5">
      <c r="B114" s="10"/>
      <c r="C114" s="10"/>
      <c r="D114" s="10"/>
      <c r="E114" s="10"/>
      <c r="F114" s="10"/>
      <c r="G114" s="10"/>
      <c r="H114" s="10"/>
    </row>
    <row r="115" spans="2:8" s="11" customFormat="1" ht="13.5">
      <c r="B115" s="10"/>
      <c r="C115" s="10"/>
      <c r="D115" s="10"/>
      <c r="E115" s="10"/>
      <c r="F115" s="10"/>
      <c r="G115" s="10"/>
      <c r="H115" s="10"/>
    </row>
    <row r="116" spans="2:8" s="11" customFormat="1" ht="13.5">
      <c r="B116" s="10"/>
      <c r="C116" s="10"/>
      <c r="D116" s="10"/>
      <c r="E116" s="10"/>
      <c r="F116" s="10"/>
      <c r="G116" s="10"/>
      <c r="H116" s="10"/>
    </row>
    <row r="117" spans="2:8" s="11" customFormat="1" ht="13.5">
      <c r="B117" s="10"/>
      <c r="C117" s="10"/>
      <c r="D117" s="10"/>
      <c r="E117" s="10"/>
      <c r="F117" s="10"/>
      <c r="G117" s="10"/>
      <c r="H117" s="10"/>
    </row>
    <row r="118" spans="2:8" s="11" customFormat="1" ht="13.5">
      <c r="B118" s="10"/>
      <c r="C118" s="10"/>
      <c r="D118" s="10"/>
      <c r="E118" s="10"/>
      <c r="F118" s="10"/>
      <c r="G118" s="10"/>
      <c r="H118" s="10"/>
    </row>
    <row r="119" spans="2:8" s="11" customFormat="1" ht="13.5">
      <c r="B119" s="10"/>
      <c r="C119" s="10"/>
      <c r="D119" s="10"/>
      <c r="E119" s="10"/>
      <c r="F119" s="10"/>
      <c r="G119" s="10"/>
      <c r="H119" s="10"/>
    </row>
    <row r="120" spans="2:8" s="11" customFormat="1" ht="13.5">
      <c r="B120" s="10"/>
      <c r="C120" s="10"/>
      <c r="D120" s="10"/>
      <c r="E120" s="10"/>
      <c r="F120" s="10"/>
      <c r="G120" s="10"/>
      <c r="H120" s="10"/>
    </row>
    <row r="121" spans="2:8" s="11" customFormat="1" ht="13.5">
      <c r="B121" s="10"/>
      <c r="C121" s="10"/>
      <c r="D121" s="10"/>
      <c r="E121" s="10"/>
      <c r="F121" s="10"/>
      <c r="G121" s="10"/>
      <c r="H121" s="10"/>
    </row>
    <row r="122" spans="2:8" s="11" customFormat="1" ht="13.5">
      <c r="B122" s="10"/>
      <c r="C122" s="10"/>
      <c r="D122" s="10"/>
      <c r="E122" s="10"/>
      <c r="F122" s="10"/>
      <c r="G122" s="10"/>
      <c r="H122" s="10"/>
    </row>
    <row r="123" spans="2:8" s="11" customFormat="1" ht="13.5">
      <c r="B123" s="10"/>
      <c r="C123" s="10"/>
      <c r="D123" s="10"/>
      <c r="E123" s="10"/>
      <c r="F123" s="10"/>
      <c r="G123" s="10"/>
      <c r="H123" s="10"/>
    </row>
    <row r="124" spans="2:8" s="11" customFormat="1" ht="13.5">
      <c r="B124" s="10"/>
      <c r="C124" s="10"/>
      <c r="D124" s="10"/>
      <c r="E124" s="10"/>
      <c r="F124" s="10"/>
      <c r="G124" s="10"/>
      <c r="H124" s="10"/>
    </row>
    <row r="125" spans="2:8" s="11" customFormat="1" ht="13.5">
      <c r="B125" s="10"/>
      <c r="C125" s="10"/>
      <c r="D125" s="10"/>
      <c r="E125" s="10"/>
      <c r="F125" s="10"/>
      <c r="G125" s="10"/>
      <c r="H125" s="10"/>
    </row>
    <row r="126" spans="2:8" s="11" customFormat="1" ht="13.5">
      <c r="B126" s="10"/>
      <c r="C126" s="10"/>
      <c r="D126" s="10"/>
      <c r="E126" s="10"/>
      <c r="F126" s="10"/>
      <c r="G126" s="10"/>
      <c r="H126" s="10"/>
    </row>
    <row r="127" spans="2:8" s="11" customFormat="1" ht="13.5">
      <c r="B127" s="10"/>
      <c r="C127" s="10"/>
      <c r="D127" s="10"/>
      <c r="E127" s="10"/>
      <c r="F127" s="10"/>
      <c r="G127" s="10"/>
      <c r="H127" s="10"/>
    </row>
    <row r="128" spans="2:8" s="11" customFormat="1" ht="13.5">
      <c r="B128" s="10"/>
      <c r="C128" s="10"/>
      <c r="D128" s="10"/>
      <c r="E128" s="10"/>
      <c r="F128" s="10"/>
      <c r="G128" s="10"/>
      <c r="H128" s="10"/>
    </row>
    <row r="129" spans="2:8" s="11" customFormat="1" ht="13.5">
      <c r="B129" s="10"/>
      <c r="C129" s="10"/>
      <c r="D129" s="10"/>
      <c r="E129" s="10"/>
      <c r="F129" s="10"/>
      <c r="G129" s="10"/>
      <c r="H129" s="10"/>
    </row>
    <row r="130" spans="2:8" s="11" customFormat="1" ht="13.5">
      <c r="B130" s="10"/>
      <c r="C130" s="10"/>
      <c r="D130" s="10"/>
      <c r="E130" s="10"/>
      <c r="F130" s="10"/>
      <c r="G130" s="10"/>
      <c r="H130" s="10"/>
    </row>
    <row r="131" spans="2:8" s="11" customFormat="1" ht="13.5">
      <c r="B131" s="10"/>
      <c r="C131" s="10"/>
      <c r="D131" s="10"/>
      <c r="E131" s="10"/>
      <c r="F131" s="10"/>
      <c r="G131" s="10"/>
      <c r="H131" s="10"/>
    </row>
    <row r="132" spans="2:8" s="11" customFormat="1" ht="13.5">
      <c r="B132" s="10"/>
      <c r="C132" s="10"/>
      <c r="D132" s="10"/>
      <c r="E132" s="10"/>
      <c r="F132" s="10"/>
      <c r="G132" s="10"/>
      <c r="H132" s="10"/>
    </row>
    <row r="133" spans="2:8" s="11" customFormat="1" ht="13.5">
      <c r="B133" s="10"/>
      <c r="C133" s="10"/>
      <c r="D133" s="10"/>
      <c r="E133" s="10"/>
      <c r="F133" s="10"/>
      <c r="G133" s="10"/>
      <c r="H133" s="10"/>
    </row>
    <row r="134" spans="2:8" s="11" customFormat="1" ht="13.5">
      <c r="B134" s="10"/>
      <c r="C134" s="10"/>
      <c r="D134" s="10"/>
      <c r="E134" s="10"/>
      <c r="F134" s="10"/>
      <c r="G134" s="10"/>
      <c r="H134" s="10"/>
    </row>
    <row r="135" spans="2:8" s="11" customFormat="1" ht="13.5">
      <c r="B135" s="10"/>
      <c r="C135" s="10"/>
      <c r="D135" s="10"/>
      <c r="E135" s="10"/>
      <c r="F135" s="10"/>
      <c r="G135" s="10"/>
      <c r="H135" s="10"/>
    </row>
    <row r="136" spans="2:8" s="11" customFormat="1" ht="13.5">
      <c r="B136" s="10"/>
      <c r="C136" s="10"/>
      <c r="D136" s="10"/>
      <c r="E136" s="10"/>
      <c r="F136" s="10"/>
      <c r="G136" s="10"/>
      <c r="H136" s="10"/>
    </row>
    <row r="137" spans="2:8" s="11" customFormat="1" ht="13.5">
      <c r="B137" s="10"/>
      <c r="C137" s="10"/>
      <c r="D137" s="10"/>
      <c r="E137" s="10"/>
      <c r="F137" s="10"/>
      <c r="G137" s="10"/>
      <c r="H137" s="10"/>
    </row>
    <row r="138" spans="2:8" s="11" customFormat="1" ht="13.5">
      <c r="B138" s="10"/>
      <c r="C138" s="10"/>
      <c r="D138" s="10"/>
      <c r="E138" s="10"/>
      <c r="F138" s="10"/>
      <c r="G138" s="10"/>
      <c r="H138" s="10"/>
    </row>
    <row r="139" spans="2:8" s="11" customFormat="1" ht="13.5">
      <c r="B139" s="10"/>
      <c r="C139" s="10"/>
      <c r="D139" s="10"/>
      <c r="E139" s="10"/>
      <c r="F139" s="10"/>
      <c r="G139" s="10"/>
      <c r="H139" s="10"/>
    </row>
    <row r="140" spans="2:8" s="11" customFormat="1" ht="13.5">
      <c r="B140" s="10"/>
      <c r="C140" s="10"/>
      <c r="D140" s="10"/>
      <c r="E140" s="10"/>
      <c r="F140" s="10"/>
      <c r="G140" s="10"/>
      <c r="H140" s="10"/>
    </row>
    <row r="141" spans="2:8" s="11" customFormat="1" ht="13.5">
      <c r="B141" s="10"/>
      <c r="C141" s="10"/>
      <c r="D141" s="10"/>
      <c r="E141" s="10"/>
      <c r="F141" s="10"/>
      <c r="G141" s="10"/>
      <c r="H141" s="10"/>
    </row>
    <row r="142" spans="2:8" s="11" customFormat="1" ht="13.5">
      <c r="B142" s="10"/>
      <c r="C142" s="10"/>
      <c r="D142" s="10"/>
      <c r="E142" s="10"/>
      <c r="F142" s="10"/>
      <c r="G142" s="10"/>
      <c r="H142" s="10"/>
    </row>
    <row r="143" spans="2:8" s="11" customFormat="1" ht="13.5">
      <c r="B143" s="10"/>
      <c r="C143" s="10"/>
      <c r="D143" s="10"/>
      <c r="E143" s="10"/>
      <c r="F143" s="10"/>
      <c r="G143" s="10"/>
      <c r="H143" s="10"/>
    </row>
    <row r="144" spans="2:8" s="11" customFormat="1" ht="13.5">
      <c r="B144" s="10"/>
      <c r="C144" s="10"/>
      <c r="D144" s="10"/>
      <c r="E144" s="10"/>
      <c r="F144" s="10"/>
      <c r="G144" s="10"/>
      <c r="H144" s="10"/>
    </row>
    <row r="145" spans="2:8" s="11" customFormat="1" ht="13.5">
      <c r="B145" s="10"/>
      <c r="C145" s="10"/>
      <c r="D145" s="10"/>
      <c r="E145" s="10"/>
      <c r="F145" s="10"/>
      <c r="G145" s="10"/>
      <c r="H145" s="10"/>
    </row>
    <row r="146" spans="2:8" s="11" customFormat="1" ht="13.5">
      <c r="B146" s="10"/>
      <c r="C146" s="10"/>
      <c r="D146" s="10"/>
      <c r="E146" s="10"/>
      <c r="F146" s="10"/>
      <c r="G146" s="10"/>
      <c r="H146" s="10"/>
    </row>
    <row r="147" spans="2:8" s="11" customFormat="1" ht="13.5">
      <c r="B147" s="10"/>
      <c r="C147" s="10"/>
      <c r="D147" s="10"/>
      <c r="E147" s="10"/>
      <c r="F147" s="10"/>
      <c r="G147" s="10"/>
      <c r="H147" s="10"/>
    </row>
    <row r="148" spans="2:8" s="11" customFormat="1" ht="13.5">
      <c r="B148" s="10"/>
      <c r="C148" s="10"/>
      <c r="D148" s="10"/>
      <c r="E148" s="10"/>
      <c r="F148" s="10"/>
      <c r="G148" s="10"/>
      <c r="H148" s="10"/>
    </row>
    <row r="149" spans="2:8" s="11" customFormat="1" ht="13.5">
      <c r="B149" s="10"/>
      <c r="C149" s="10"/>
      <c r="D149" s="10"/>
      <c r="E149" s="10"/>
      <c r="F149" s="10"/>
      <c r="G149" s="10"/>
      <c r="H149" s="10"/>
    </row>
    <row r="150" spans="2:8" s="11" customFormat="1" ht="13.5">
      <c r="B150" s="10"/>
      <c r="C150" s="10"/>
      <c r="D150" s="10"/>
      <c r="E150" s="10"/>
      <c r="F150" s="10"/>
      <c r="G150" s="10"/>
      <c r="H150" s="10"/>
    </row>
    <row r="151" spans="2:8" s="11" customFormat="1" ht="13.5">
      <c r="B151" s="10"/>
      <c r="C151" s="10"/>
      <c r="D151" s="10"/>
      <c r="E151" s="10"/>
      <c r="F151" s="10"/>
      <c r="G151" s="10"/>
      <c r="H151" s="10"/>
    </row>
    <row r="152" spans="2:8" s="11" customFormat="1" ht="13.5">
      <c r="B152" s="10"/>
      <c r="C152" s="10"/>
      <c r="D152" s="10"/>
      <c r="E152" s="10"/>
      <c r="F152" s="10"/>
      <c r="G152" s="10"/>
      <c r="H152" s="10"/>
    </row>
    <row r="153" spans="2:8" s="11" customFormat="1" ht="13.5">
      <c r="B153" s="10"/>
      <c r="C153" s="10"/>
      <c r="D153" s="10"/>
      <c r="E153" s="10"/>
      <c r="F153" s="10"/>
      <c r="G153" s="10"/>
      <c r="H153" s="10"/>
    </row>
    <row r="154" spans="2:8" s="11" customFormat="1" ht="13.5">
      <c r="B154" s="10"/>
      <c r="C154" s="10"/>
      <c r="D154" s="10"/>
      <c r="E154" s="10"/>
      <c r="F154" s="10"/>
      <c r="G154" s="10"/>
      <c r="H154" s="10"/>
    </row>
    <row r="155" spans="2:8" s="11" customFormat="1" ht="13.5">
      <c r="B155" s="10"/>
      <c r="C155" s="10"/>
      <c r="D155" s="10"/>
      <c r="E155" s="10"/>
      <c r="F155" s="10"/>
      <c r="G155" s="10"/>
      <c r="H155" s="10"/>
    </row>
    <row r="156" spans="2:8" s="11" customFormat="1" ht="13.5">
      <c r="B156" s="10"/>
      <c r="C156" s="10"/>
      <c r="D156" s="10"/>
      <c r="E156" s="10"/>
      <c r="F156" s="10"/>
      <c r="G156" s="10"/>
      <c r="H156" s="10"/>
    </row>
    <row r="157" spans="2:8" s="11" customFormat="1" ht="13.5">
      <c r="B157" s="10"/>
      <c r="C157" s="10"/>
      <c r="D157" s="10"/>
      <c r="E157" s="10"/>
      <c r="F157" s="10"/>
      <c r="G157" s="10"/>
      <c r="H157" s="10"/>
    </row>
    <row r="158" spans="2:8" s="11" customFormat="1" ht="13.5">
      <c r="B158" s="10"/>
      <c r="C158" s="10"/>
      <c r="D158" s="10"/>
      <c r="E158" s="10"/>
      <c r="F158" s="10"/>
      <c r="G158" s="10"/>
      <c r="H158" s="10"/>
    </row>
    <row r="159" spans="2:8" s="11" customFormat="1" ht="13.5">
      <c r="B159" s="10"/>
      <c r="C159" s="10"/>
      <c r="D159" s="10"/>
      <c r="E159" s="10"/>
      <c r="F159" s="10"/>
      <c r="G159" s="10"/>
      <c r="H159" s="10"/>
    </row>
    <row r="160" spans="2:8" s="11" customFormat="1" ht="13.5">
      <c r="B160" s="10"/>
      <c r="C160" s="10"/>
      <c r="D160" s="10"/>
      <c r="E160" s="10"/>
      <c r="F160" s="10"/>
      <c r="G160" s="10"/>
      <c r="H160" s="10"/>
    </row>
    <row r="161" spans="2:8" s="11" customFormat="1" ht="13.5">
      <c r="B161" s="10"/>
      <c r="C161" s="10"/>
      <c r="D161" s="10"/>
      <c r="E161" s="10"/>
      <c r="F161" s="10"/>
      <c r="G161" s="10"/>
      <c r="H161" s="10"/>
    </row>
    <row r="162" spans="2:8" s="11" customFormat="1" ht="13.5">
      <c r="B162" s="10"/>
      <c r="C162" s="10"/>
      <c r="D162" s="10"/>
      <c r="E162" s="10"/>
      <c r="F162" s="10"/>
      <c r="G162" s="10"/>
      <c r="H162" s="10"/>
    </row>
    <row r="163" spans="2:8" s="11" customFormat="1" ht="13.5">
      <c r="B163" s="10"/>
      <c r="C163" s="10"/>
      <c r="D163" s="10"/>
      <c r="E163" s="10"/>
      <c r="F163" s="10"/>
      <c r="G163" s="10"/>
      <c r="H163" s="10"/>
    </row>
  </sheetData>
  <sheetProtection/>
  <mergeCells count="52">
    <mergeCell ref="B49:B53"/>
    <mergeCell ref="B33:B43"/>
    <mergeCell ref="C7:C11"/>
    <mergeCell ref="B7:B11"/>
    <mergeCell ref="C41:C43"/>
    <mergeCell ref="C33:C36"/>
    <mergeCell ref="C37:C40"/>
    <mergeCell ref="H26:H28"/>
    <mergeCell ref="D26:E26"/>
    <mergeCell ref="D27:E27"/>
    <mergeCell ref="D28:E28"/>
    <mergeCell ref="D23:E23"/>
    <mergeCell ref="D18:E18"/>
    <mergeCell ref="D14:E14"/>
    <mergeCell ref="D20:E20"/>
    <mergeCell ref="H18:H20"/>
    <mergeCell ref="H7:H15"/>
    <mergeCell ref="D12:E12"/>
    <mergeCell ref="D13:E13"/>
    <mergeCell ref="D8:E8"/>
    <mergeCell ref="D19:E19"/>
    <mergeCell ref="D15:E15"/>
    <mergeCell ref="D55:E55"/>
    <mergeCell ref="H48:H56"/>
    <mergeCell ref="D37:E37"/>
    <mergeCell ref="D38:E38"/>
    <mergeCell ref="D39:E39"/>
    <mergeCell ref="D41:E41"/>
    <mergeCell ref="H32:H44"/>
    <mergeCell ref="D42:E42"/>
    <mergeCell ref="D32:E32"/>
    <mergeCell ref="D33:E33"/>
    <mergeCell ref="C54:C55"/>
    <mergeCell ref="C49:C53"/>
    <mergeCell ref="D59:E59"/>
    <mergeCell ref="B54:B56"/>
    <mergeCell ref="D56:E56"/>
    <mergeCell ref="D50:E50"/>
    <mergeCell ref="D51:E51"/>
    <mergeCell ref="D52:E52"/>
    <mergeCell ref="D53:E53"/>
    <mergeCell ref="D54:E54"/>
    <mergeCell ref="A1:F1"/>
    <mergeCell ref="A2:F2"/>
    <mergeCell ref="D48:E48"/>
    <mergeCell ref="D49:E49"/>
    <mergeCell ref="D44:E44"/>
    <mergeCell ref="D7:E7"/>
    <mergeCell ref="D34:E34"/>
    <mergeCell ref="D35:E35"/>
    <mergeCell ref="D9:E9"/>
    <mergeCell ref="D10:E10"/>
  </mergeCells>
  <conditionalFormatting sqref="D49:D56 E49:E54">
    <cfRule type="expression" priority="3" dxfId="18" stopIfTrue="1">
      <formula>$D$48="ライフサイクル全体で評価"</formula>
    </cfRule>
  </conditionalFormatting>
  <conditionalFormatting sqref="D41:E42">
    <cfRule type="expression" priority="12" dxfId="18" stopIfTrue="1">
      <formula>$D$32="標準的な製品"</formula>
    </cfRule>
    <cfRule type="expression" priority="13" dxfId="18" stopIfTrue="1">
      <formula>$D$32="過去の製品"</formula>
    </cfRule>
  </conditionalFormatting>
  <conditionalFormatting sqref="D43:E43">
    <cfRule type="expression" priority="55" dxfId="18" stopIfTrue="1">
      <formula>$D$32="標準的な製品"</formula>
    </cfRule>
    <cfRule type="expression" priority="56" dxfId="18" stopIfTrue="1">
      <formula>$D$32="過去の製品"</formula>
    </cfRule>
  </conditionalFormatting>
  <conditionalFormatting sqref="D33:E35">
    <cfRule type="expression" priority="5" dxfId="18" stopIfTrue="1">
      <formula>$D$32="過去の製品"</formula>
    </cfRule>
    <cfRule type="expression" priority="6" dxfId="18" stopIfTrue="1">
      <formula>$D$32="代替の従前の製品"</formula>
    </cfRule>
  </conditionalFormatting>
  <conditionalFormatting sqref="D37:E39">
    <cfRule type="expression" priority="7" dxfId="18" stopIfTrue="1">
      <formula>$D$32="標準的な製品"</formula>
    </cfRule>
    <cfRule type="expression" priority="8" dxfId="18" stopIfTrue="1">
      <formula>$D$32="代替の従前の製品"</formula>
    </cfRule>
  </conditionalFormatting>
  <conditionalFormatting sqref="E11">
    <cfRule type="expression" priority="1" dxfId="19" stopIfTrue="1">
      <formula>$K$10=TRUE</formula>
    </cfRule>
  </conditionalFormatting>
  <conditionalFormatting sqref="D11">
    <cfRule type="expression" priority="2" dxfId="7" stopIfTrue="1">
      <formula>$K$10=TRUE</formula>
    </cfRule>
  </conditionalFormatting>
  <conditionalFormatting sqref="D27:E28">
    <cfRule type="expression" priority="50" dxfId="18" stopIfTrue="1">
      <formula>$D$26&lt;&gt;"海外にも出荷/使用先が不明"</formula>
    </cfRule>
  </conditionalFormatting>
  <conditionalFormatting sqref="D19:E20">
    <cfRule type="expression" priority="51" dxfId="18" stopIfTrue="1">
      <formula>$D$18="全ての製品を対象"</formula>
    </cfRule>
  </conditionalFormatting>
  <conditionalFormatting sqref="D36:E36">
    <cfRule type="expression" priority="65" dxfId="18" stopIfTrue="1">
      <formula>$D$32="過去の製品"</formula>
    </cfRule>
    <cfRule type="expression" priority="66" dxfId="18" stopIfTrue="1">
      <formula>$D$32="代替の従前の製品"</formula>
    </cfRule>
  </conditionalFormatting>
  <conditionalFormatting sqref="D40:E40">
    <cfRule type="expression" priority="67" dxfId="18" stopIfTrue="1">
      <formula>$D$32="標準的な製品"</formula>
    </cfRule>
    <cfRule type="expression" priority="68" dxfId="18" stopIfTrue="1">
      <formula>$D$32="代替の従前の製品"</formula>
    </cfRule>
  </conditionalFormatting>
  <dataValidations count="6">
    <dataValidation type="list" allowBlank="1" showInputMessage="1" showErrorMessage="1" sqref="D32">
      <formula1>"標準的な製品,過去の製品,代替の従前の製品"</formula1>
    </dataValidation>
    <dataValidation type="list" allowBlank="1" showInputMessage="1" showErrorMessage="1" sqref="D23:E23">
      <formula1>"2010,2011,2012,2013,2014,2015"</formula1>
    </dataValidation>
    <dataValidation type="list" allowBlank="1" showInputMessage="1" showErrorMessage="1" sqref="D26:E26">
      <formula1>"国内のみに出荷,海外にも出荷/使用先が不明,海外にも出荷しているが、国内出荷分のみを評価対象"</formula1>
    </dataValidation>
    <dataValidation type="list" allowBlank="1" showInputMessage="1" showErrorMessage="1" sqref="D18:E18">
      <formula1>"全ての製品を対象,一部の製品を対象"</formula1>
    </dataValidation>
    <dataValidation type="list" allowBlank="1" showInputMessage="1" showErrorMessage="1" sqref="D27:E27">
      <formula1>"日本の条件を適用して算定する,各地域の条件を用いる"</formula1>
    </dataValidation>
    <dataValidation type="list" allowBlank="1" showInputMessage="1" showErrorMessage="1" sqref="D48:E48">
      <formula1>"ライフサイクル全体で評価,ライフサイクルの一部を評価"</formula1>
    </dataValidation>
  </dataValidations>
  <printOptions/>
  <pageMargins left="0.75" right="0.75" top="1" bottom="1" header="0.512" footer="0.512"/>
  <pageSetup horizontalDpi="600" verticalDpi="600" orientation="portrait" paperSize="9" scale="77" r:id="rId2"/>
  <rowBreaks count="1" manualBreakCount="1">
    <brk id="45" max="5" man="1"/>
  </rowBreaks>
  <colBreaks count="1" manualBreakCount="1">
    <brk id="6" max="60" man="1"/>
  </colBreaks>
  <legacyDrawing r:id="rId1"/>
</worksheet>
</file>

<file path=xl/worksheets/sheet2.xml><?xml version="1.0" encoding="utf-8"?>
<worksheet xmlns="http://schemas.openxmlformats.org/spreadsheetml/2006/main" xmlns:r="http://schemas.openxmlformats.org/officeDocument/2006/relationships">
  <dimension ref="A1:X125"/>
  <sheetViews>
    <sheetView showGridLines="0" view="pageBreakPreview" zoomScale="85" zoomScaleNormal="85" zoomScaleSheetLayoutView="85" zoomScalePageLayoutView="0" workbookViewId="0" topLeftCell="A28">
      <selection activeCell="H112" sqref="H112"/>
    </sheetView>
  </sheetViews>
  <sheetFormatPr defaultColWidth="9.00390625" defaultRowHeight="13.5"/>
  <cols>
    <col min="1" max="1" width="2.25390625" style="9" customWidth="1"/>
    <col min="2" max="2" width="4.50390625" style="9" customWidth="1"/>
    <col min="3" max="3" width="13.625" style="9" customWidth="1"/>
    <col min="4" max="4" width="12.00390625" style="9" customWidth="1"/>
    <col min="5" max="5" width="24.00390625" style="9" customWidth="1"/>
    <col min="6" max="6" width="6.125" style="9" customWidth="1"/>
    <col min="7" max="11" width="10.375" style="9" customWidth="1"/>
    <col min="12" max="13" width="16.625" style="9" customWidth="1"/>
    <col min="14" max="14" width="9.50390625" style="9" customWidth="1"/>
    <col min="15" max="15" width="2.125" style="9" customWidth="1"/>
    <col min="16" max="16" width="18.75390625" style="9" customWidth="1"/>
    <col min="17" max="23" width="9.00390625" style="9" hidden="1" customWidth="1"/>
    <col min="24" max="16384" width="9.00390625" style="9" customWidth="1"/>
  </cols>
  <sheetData>
    <row r="1" spans="1:23" ht="21.75" customHeight="1">
      <c r="A1" s="90" t="s">
        <v>100</v>
      </c>
      <c r="B1" s="90"/>
      <c r="C1" s="90"/>
      <c r="D1" s="90"/>
      <c r="E1" s="90"/>
      <c r="F1" s="90"/>
      <c r="G1" s="90"/>
      <c r="H1" s="91"/>
      <c r="I1" s="91"/>
      <c r="J1" s="91"/>
      <c r="K1" s="91"/>
      <c r="L1" s="91"/>
      <c r="M1" s="91"/>
      <c r="N1" s="91"/>
      <c r="O1" s="91"/>
      <c r="Q1" s="147"/>
      <c r="R1" s="147"/>
      <c r="S1" s="147"/>
      <c r="T1" s="147"/>
      <c r="U1" s="147"/>
      <c r="V1" s="147"/>
      <c r="W1" s="147"/>
    </row>
    <row r="2" spans="1:23" ht="13.5">
      <c r="A2" s="92" t="s">
        <v>117</v>
      </c>
      <c r="B2" s="92"/>
      <c r="C2" s="92"/>
      <c r="D2" s="92"/>
      <c r="E2" s="92"/>
      <c r="F2" s="92"/>
      <c r="G2" s="92"/>
      <c r="H2" s="91"/>
      <c r="I2" s="91"/>
      <c r="J2" s="91"/>
      <c r="K2" s="91"/>
      <c r="L2" s="91"/>
      <c r="M2" s="91"/>
      <c r="N2" s="91"/>
      <c r="O2" s="91"/>
      <c r="Q2" s="147"/>
      <c r="R2" s="147"/>
      <c r="S2" s="147"/>
      <c r="T2" s="147"/>
      <c r="U2" s="147"/>
      <c r="V2" s="147"/>
      <c r="W2" s="147"/>
    </row>
    <row r="3" spans="17:24" ht="13.5">
      <c r="Q3" s="446" t="s">
        <v>137</v>
      </c>
      <c r="R3" s="446"/>
      <c r="S3" s="446"/>
      <c r="T3" s="446"/>
      <c r="U3" s="446"/>
      <c r="V3" s="446"/>
      <c r="W3" s="446"/>
      <c r="X3" s="148"/>
    </row>
    <row r="4" spans="2:24" ht="15.75" customHeight="1">
      <c r="B4" s="84" t="s">
        <v>149</v>
      </c>
      <c r="Q4" s="127"/>
      <c r="R4" s="127"/>
      <c r="S4" s="127"/>
      <c r="T4" s="127"/>
      <c r="U4" s="127"/>
      <c r="V4" s="127"/>
      <c r="W4" s="127"/>
      <c r="X4" s="148"/>
    </row>
    <row r="5" spans="2:24" ht="15.75" customHeight="1">
      <c r="B5" s="5" t="s">
        <v>163</v>
      </c>
      <c r="C5" s="5" t="s">
        <v>164</v>
      </c>
      <c r="Q5" s="127"/>
      <c r="R5" s="127"/>
      <c r="S5" s="127"/>
      <c r="T5" s="127"/>
      <c r="U5" s="127"/>
      <c r="V5" s="127"/>
      <c r="W5" s="127"/>
      <c r="X5" s="148"/>
    </row>
    <row r="6" spans="2:24" ht="15.75" customHeight="1">
      <c r="B6" s="9" t="s">
        <v>130</v>
      </c>
      <c r="Q6" s="127"/>
      <c r="R6" s="127"/>
      <c r="S6" s="127"/>
      <c r="T6" s="127"/>
      <c r="U6" s="127"/>
      <c r="V6" s="127"/>
      <c r="W6" s="127"/>
      <c r="X6" s="148"/>
    </row>
    <row r="7" spans="2:24" ht="15.75" customHeight="1">
      <c r="B7" s="9" t="s">
        <v>131</v>
      </c>
      <c r="Q7" s="127"/>
      <c r="R7" s="127"/>
      <c r="S7" s="127"/>
      <c r="T7" s="127"/>
      <c r="U7" s="127"/>
      <c r="V7" s="127"/>
      <c r="W7" s="127"/>
      <c r="X7" s="148"/>
    </row>
    <row r="8" spans="2:24" ht="21" customHeight="1">
      <c r="B8" s="401" t="s">
        <v>93</v>
      </c>
      <c r="C8" s="402"/>
      <c r="D8" s="403"/>
      <c r="E8" s="66" t="s">
        <v>41</v>
      </c>
      <c r="F8" s="66" t="s">
        <v>87</v>
      </c>
      <c r="G8" s="401" t="s">
        <v>94</v>
      </c>
      <c r="H8" s="402"/>
      <c r="I8" s="402"/>
      <c r="J8" s="402"/>
      <c r="K8" s="461"/>
      <c r="L8" s="82"/>
      <c r="Q8" s="127"/>
      <c r="R8" s="127"/>
      <c r="S8" s="127"/>
      <c r="T8" s="127"/>
      <c r="U8" s="127"/>
      <c r="V8" s="127"/>
      <c r="W8" s="127"/>
      <c r="X8" s="148"/>
    </row>
    <row r="9" spans="2:24" ht="21" customHeight="1">
      <c r="B9" s="6" t="s">
        <v>89</v>
      </c>
      <c r="C9" s="404" t="s">
        <v>129</v>
      </c>
      <c r="D9" s="288"/>
      <c r="E9" s="18">
        <v>30</v>
      </c>
      <c r="F9" s="76" t="s">
        <v>88</v>
      </c>
      <c r="G9" s="392"/>
      <c r="H9" s="393"/>
      <c r="I9" s="393"/>
      <c r="J9" s="393"/>
      <c r="K9" s="394"/>
      <c r="L9" s="88"/>
      <c r="Q9" s="127"/>
      <c r="R9" s="127"/>
      <c r="S9" s="127"/>
      <c r="T9" s="127"/>
      <c r="U9" s="127"/>
      <c r="V9" s="127"/>
      <c r="W9" s="127"/>
      <c r="X9" s="148"/>
    </row>
    <row r="10" spans="2:24" ht="21" customHeight="1">
      <c r="B10" s="6" t="s">
        <v>90</v>
      </c>
      <c r="C10" s="404" t="s">
        <v>118</v>
      </c>
      <c r="D10" s="288"/>
      <c r="E10" s="18">
        <v>5000</v>
      </c>
      <c r="F10" s="65" t="s">
        <v>183</v>
      </c>
      <c r="G10" s="392"/>
      <c r="H10" s="395"/>
      <c r="I10" s="395"/>
      <c r="J10" s="395"/>
      <c r="K10" s="396"/>
      <c r="Q10" s="127"/>
      <c r="R10" s="127"/>
      <c r="S10" s="127"/>
      <c r="T10" s="127"/>
      <c r="U10" s="127"/>
      <c r="V10" s="127"/>
      <c r="W10" s="127"/>
      <c r="X10" s="148"/>
    </row>
    <row r="11" spans="2:24" ht="45.75" customHeight="1">
      <c r="B11" s="6" t="s">
        <v>119</v>
      </c>
      <c r="C11" s="404" t="s">
        <v>120</v>
      </c>
      <c r="D11" s="288"/>
      <c r="E11" s="18">
        <v>100</v>
      </c>
      <c r="F11" s="65" t="s">
        <v>182</v>
      </c>
      <c r="G11" s="392"/>
      <c r="H11" s="395"/>
      <c r="I11" s="395"/>
      <c r="J11" s="395"/>
      <c r="K11" s="396"/>
      <c r="Q11" s="127"/>
      <c r="R11" s="127"/>
      <c r="S11" s="127"/>
      <c r="T11" s="127"/>
      <c r="U11" s="127"/>
      <c r="V11" s="127"/>
      <c r="W11" s="127"/>
      <c r="X11" s="148"/>
    </row>
    <row r="12" spans="2:24" ht="45.75" customHeight="1">
      <c r="B12" s="6"/>
      <c r="C12" s="404" t="s">
        <v>171</v>
      </c>
      <c r="D12" s="288"/>
      <c r="E12" s="228">
        <f>E10/E11</f>
        <v>50</v>
      </c>
      <c r="F12" s="65" t="s">
        <v>184</v>
      </c>
      <c r="G12" s="458"/>
      <c r="H12" s="459"/>
      <c r="I12" s="459"/>
      <c r="J12" s="459"/>
      <c r="K12" s="460"/>
      <c r="Q12" s="127"/>
      <c r="R12" s="127"/>
      <c r="S12" s="127"/>
      <c r="T12" s="127"/>
      <c r="U12" s="127"/>
      <c r="V12" s="127"/>
      <c r="W12" s="127"/>
      <c r="X12" s="148"/>
    </row>
    <row r="13" spans="17:24" ht="13.5">
      <c r="Q13" s="127"/>
      <c r="R13" s="127"/>
      <c r="S13" s="127"/>
      <c r="T13" s="127"/>
      <c r="U13" s="127"/>
      <c r="V13" s="127"/>
      <c r="W13" s="127"/>
      <c r="X13" s="148"/>
    </row>
    <row r="14" spans="17:24" ht="13.5">
      <c r="Q14" s="127"/>
      <c r="R14" s="127"/>
      <c r="S14" s="127"/>
      <c r="T14" s="127"/>
      <c r="U14" s="127"/>
      <c r="V14" s="127"/>
      <c r="W14" s="127"/>
      <c r="X14" s="148"/>
    </row>
    <row r="15" spans="2:24" ht="15.75" customHeight="1">
      <c r="B15" s="5" t="s">
        <v>165</v>
      </c>
      <c r="Q15" s="127"/>
      <c r="R15" s="127"/>
      <c r="S15" s="127"/>
      <c r="T15" s="127"/>
      <c r="U15" s="127"/>
      <c r="V15" s="127"/>
      <c r="W15" s="127"/>
      <c r="X15" s="148"/>
    </row>
    <row r="16" spans="2:24" ht="15.75" customHeight="1">
      <c r="B16" s="9" t="s">
        <v>159</v>
      </c>
      <c r="Q16" s="127"/>
      <c r="R16" s="127"/>
      <c r="S16" s="127"/>
      <c r="T16" s="127"/>
      <c r="U16" s="127"/>
      <c r="V16" s="127"/>
      <c r="W16" s="127"/>
      <c r="X16" s="148"/>
    </row>
    <row r="17" spans="2:24" ht="15.75" customHeight="1">
      <c r="B17" s="229" t="s">
        <v>172</v>
      </c>
      <c r="N17" s="130">
        <f>'B入力①'!$D$23</f>
        <v>2015</v>
      </c>
      <c r="Q17" s="127"/>
      <c r="R17" s="127"/>
      <c r="S17" s="127"/>
      <c r="T17" s="127"/>
      <c r="U17" s="127"/>
      <c r="V17" s="127"/>
      <c r="W17" s="127"/>
      <c r="X17" s="148"/>
    </row>
    <row r="18" spans="2:24" ht="21" customHeight="1">
      <c r="B18" s="299" t="s">
        <v>143</v>
      </c>
      <c r="C18" s="415"/>
      <c r="D18" s="299" t="s">
        <v>93</v>
      </c>
      <c r="E18" s="300"/>
      <c r="F18" s="447" t="s">
        <v>87</v>
      </c>
      <c r="G18" s="451" t="str">
        <f>IF($F$12="","部品・素材を使用した効果発現製品1単位当たりの使用量","部品・素材を使用した効果発現製品1"&amp;F12&amp;"当たりの使用量")</f>
        <v>部品・素材を使用した効果発現製品1両当たりの使用量</v>
      </c>
      <c r="H18" s="452"/>
      <c r="I18" s="452"/>
      <c r="J18" s="452"/>
      <c r="K18" s="453"/>
      <c r="L18" s="450" t="s">
        <v>107</v>
      </c>
      <c r="M18" s="450"/>
      <c r="N18" s="450"/>
      <c r="Q18" s="127"/>
      <c r="R18" s="127"/>
      <c r="S18" s="127"/>
      <c r="T18" s="127"/>
      <c r="U18" s="127"/>
      <c r="V18" s="127"/>
      <c r="W18" s="127"/>
      <c r="X18" s="148"/>
    </row>
    <row r="19" spans="2:24" ht="15.75" customHeight="1">
      <c r="B19" s="416"/>
      <c r="C19" s="417"/>
      <c r="D19" s="301"/>
      <c r="E19" s="302"/>
      <c r="F19" s="448"/>
      <c r="G19" s="454" t="s">
        <v>92</v>
      </c>
      <c r="H19" s="326" t="s">
        <v>35</v>
      </c>
      <c r="I19" s="326" t="s">
        <v>36</v>
      </c>
      <c r="J19" s="83" t="s">
        <v>106</v>
      </c>
      <c r="K19" s="344" t="s">
        <v>91</v>
      </c>
      <c r="L19" s="450"/>
      <c r="M19" s="450"/>
      <c r="N19" s="450"/>
      <c r="Q19" s="127"/>
      <c r="R19" s="127"/>
      <c r="S19" s="127"/>
      <c r="T19" s="127"/>
      <c r="U19" s="127"/>
      <c r="V19" s="127"/>
      <c r="W19" s="127"/>
      <c r="X19" s="148"/>
    </row>
    <row r="20" spans="2:24" ht="15.75" customHeight="1">
      <c r="B20" s="418"/>
      <c r="C20" s="419"/>
      <c r="D20" s="303"/>
      <c r="E20" s="304"/>
      <c r="F20" s="449"/>
      <c r="G20" s="455"/>
      <c r="H20" s="456"/>
      <c r="I20" s="456"/>
      <c r="J20" s="150" t="str">
        <f>"（1"&amp;IF($F$9="","単位",$F$9)&amp;"当たり）"</f>
        <v>（1年当たり）</v>
      </c>
      <c r="K20" s="457"/>
      <c r="L20" s="450"/>
      <c r="M20" s="450"/>
      <c r="N20" s="450"/>
      <c r="Q20" s="127" t="b">
        <f>IF('B入力①'!D48="ライフサイクル全体で評価",TRUE,'B入力①'!K49)</f>
        <v>1</v>
      </c>
      <c r="R20" s="127" t="b">
        <f>IF('B入力①'!D48="ライフサイクル全体で評価",TRUE,'B入力①'!K50)</f>
        <v>1</v>
      </c>
      <c r="S20" s="127" t="b">
        <f>IF('B入力①'!D48="ライフサイクル全体で評価",TRUE,'B入力①'!K51)</f>
        <v>1</v>
      </c>
      <c r="T20" s="127" t="b">
        <f>IF('B入力①'!D48="ライフサイクル全体で評価",TRUE,'B入力①'!K52)</f>
        <v>1</v>
      </c>
      <c r="U20" s="127" t="b">
        <f>IF('B入力①'!D48="ライフサイクル全体で評価",TRUE,'B入力①'!K53)</f>
        <v>0</v>
      </c>
      <c r="V20" s="127"/>
      <c r="W20" s="127"/>
      <c r="X20" s="148"/>
    </row>
    <row r="21" spans="2:24" ht="15.75" customHeight="1">
      <c r="B21" s="385" t="s">
        <v>121</v>
      </c>
      <c r="C21" s="386"/>
      <c r="D21" s="312" t="s">
        <v>146</v>
      </c>
      <c r="E21" s="157" t="s">
        <v>138</v>
      </c>
      <c r="F21" s="158" t="s">
        <v>139</v>
      </c>
      <c r="G21" s="167">
        <v>40</v>
      </c>
      <c r="H21" s="67"/>
      <c r="I21" s="67"/>
      <c r="J21" s="67"/>
      <c r="K21" s="168"/>
      <c r="L21" s="424"/>
      <c r="M21" s="425"/>
      <c r="N21" s="426"/>
      <c r="Q21" s="127"/>
      <c r="R21" s="127"/>
      <c r="S21" s="127"/>
      <c r="T21" s="127"/>
      <c r="U21" s="127"/>
      <c r="V21" s="127"/>
      <c r="W21" s="127"/>
      <c r="X21" s="148"/>
    </row>
    <row r="22" spans="2:24" ht="15.75" customHeight="1">
      <c r="B22" s="387"/>
      <c r="C22" s="388"/>
      <c r="D22" s="311"/>
      <c r="E22" s="157"/>
      <c r="F22" s="158"/>
      <c r="G22" s="169"/>
      <c r="H22" s="68"/>
      <c r="I22" s="68"/>
      <c r="J22" s="68"/>
      <c r="K22" s="170"/>
      <c r="L22" s="427"/>
      <c r="M22" s="428"/>
      <c r="N22" s="429"/>
      <c r="Q22" s="127"/>
      <c r="R22" s="127"/>
      <c r="S22" s="127"/>
      <c r="T22" s="127"/>
      <c r="U22" s="127"/>
      <c r="V22" s="127"/>
      <c r="W22" s="127"/>
      <c r="X22" s="148"/>
    </row>
    <row r="23" spans="2:24" ht="15.75" customHeight="1">
      <c r="B23" s="387"/>
      <c r="C23" s="388"/>
      <c r="D23" s="311"/>
      <c r="E23" s="157"/>
      <c r="F23" s="158"/>
      <c r="G23" s="169"/>
      <c r="H23" s="68"/>
      <c r="I23" s="68"/>
      <c r="J23" s="68"/>
      <c r="K23" s="170"/>
      <c r="L23" s="427"/>
      <c r="M23" s="428"/>
      <c r="N23" s="429"/>
      <c r="Q23" s="127"/>
      <c r="R23" s="127"/>
      <c r="S23" s="127"/>
      <c r="T23" s="127"/>
      <c r="U23" s="127"/>
      <c r="V23" s="127"/>
      <c r="W23" s="127"/>
      <c r="X23" s="148"/>
    </row>
    <row r="24" spans="2:24" ht="15.75" customHeight="1">
      <c r="B24" s="387"/>
      <c r="C24" s="388"/>
      <c r="D24" s="311"/>
      <c r="E24" s="157"/>
      <c r="F24" s="158"/>
      <c r="G24" s="169"/>
      <c r="H24" s="68"/>
      <c r="I24" s="68"/>
      <c r="J24" s="68"/>
      <c r="K24" s="170"/>
      <c r="L24" s="427"/>
      <c r="M24" s="428"/>
      <c r="N24" s="429"/>
      <c r="Q24" s="127"/>
      <c r="R24" s="127"/>
      <c r="S24" s="127"/>
      <c r="T24" s="127"/>
      <c r="U24" s="127"/>
      <c r="V24" s="127"/>
      <c r="W24" s="127"/>
      <c r="X24" s="148"/>
    </row>
    <row r="25" spans="2:24" ht="15.75" customHeight="1">
      <c r="B25" s="387"/>
      <c r="C25" s="388"/>
      <c r="D25" s="313"/>
      <c r="E25" s="157"/>
      <c r="F25" s="158"/>
      <c r="G25" s="173"/>
      <c r="H25" s="174"/>
      <c r="I25" s="174"/>
      <c r="J25" s="174"/>
      <c r="K25" s="175"/>
      <c r="L25" s="427"/>
      <c r="M25" s="428"/>
      <c r="N25" s="429"/>
      <c r="Q25" s="127"/>
      <c r="R25" s="127"/>
      <c r="S25" s="127"/>
      <c r="T25" s="127"/>
      <c r="U25" s="127"/>
      <c r="V25" s="127"/>
      <c r="W25" s="127"/>
      <c r="X25" s="148"/>
    </row>
    <row r="26" spans="2:24" ht="18" customHeight="1">
      <c r="B26" s="387"/>
      <c r="C26" s="388"/>
      <c r="D26" s="312" t="s">
        <v>160</v>
      </c>
      <c r="E26" s="159" t="s">
        <v>189</v>
      </c>
      <c r="F26" s="71" t="str">
        <f>IF(E26="","",VLOOKUP($E26,'排出係数'!$N$12:$W$39,2,0))</f>
        <v>l</v>
      </c>
      <c r="G26" s="167">
        <v>20</v>
      </c>
      <c r="H26" s="67">
        <v>50</v>
      </c>
      <c r="I26" s="67"/>
      <c r="J26" s="67">
        <v>1</v>
      </c>
      <c r="K26" s="168"/>
      <c r="L26" s="427"/>
      <c r="M26" s="428"/>
      <c r="N26" s="429"/>
      <c r="Q26" s="127"/>
      <c r="R26" s="127"/>
      <c r="S26" s="127"/>
      <c r="T26" s="127"/>
      <c r="U26" s="127"/>
      <c r="V26" s="127"/>
      <c r="W26" s="127"/>
      <c r="X26" s="148"/>
    </row>
    <row r="27" spans="2:24" ht="18" customHeight="1">
      <c r="B27" s="387"/>
      <c r="C27" s="388"/>
      <c r="D27" s="311"/>
      <c r="E27" s="160" t="s">
        <v>136</v>
      </c>
      <c r="F27" s="72" t="str">
        <f>IF(E27="","",VLOOKUP($E27,'排出係数'!$N$12:$W$39,2,0))</f>
        <v>kWh</v>
      </c>
      <c r="G27" s="169"/>
      <c r="H27" s="68">
        <v>10</v>
      </c>
      <c r="I27" s="68"/>
      <c r="J27" s="68">
        <v>2</v>
      </c>
      <c r="K27" s="170"/>
      <c r="L27" s="427"/>
      <c r="M27" s="428"/>
      <c r="N27" s="429"/>
      <c r="Q27" s="127"/>
      <c r="R27" s="127"/>
      <c r="S27" s="127"/>
      <c r="T27" s="127"/>
      <c r="U27" s="127"/>
      <c r="V27" s="127"/>
      <c r="W27" s="127"/>
      <c r="X27" s="148"/>
    </row>
    <row r="28" spans="2:24" ht="18" customHeight="1">
      <c r="B28" s="387"/>
      <c r="C28" s="388"/>
      <c r="D28" s="311"/>
      <c r="E28" s="160" t="s">
        <v>47</v>
      </c>
      <c r="F28" s="72" t="str">
        <f>IF(E28="","",VLOOKUP($E28,'排出係数'!$N$12:$W$39,2,0))</f>
        <v>l</v>
      </c>
      <c r="G28" s="169">
        <v>20</v>
      </c>
      <c r="H28" s="68"/>
      <c r="I28" s="68">
        <v>10</v>
      </c>
      <c r="J28" s="68">
        <v>45</v>
      </c>
      <c r="K28" s="170"/>
      <c r="L28" s="427"/>
      <c r="M28" s="428"/>
      <c r="N28" s="429"/>
      <c r="Q28" s="127"/>
      <c r="R28" s="127"/>
      <c r="S28" s="127"/>
      <c r="T28" s="127"/>
      <c r="U28" s="127"/>
      <c r="V28" s="127"/>
      <c r="W28" s="127"/>
      <c r="X28" s="148"/>
    </row>
    <row r="29" spans="2:24" ht="18" customHeight="1">
      <c r="B29" s="387"/>
      <c r="C29" s="388"/>
      <c r="D29" s="311"/>
      <c r="E29" s="160"/>
      <c r="F29" s="72">
        <f>IF(E29="","",VLOOKUP($E29,'排出係数'!$N$12:$W$39,2,0))</f>
      </c>
      <c r="G29" s="169"/>
      <c r="H29" s="68"/>
      <c r="I29" s="68"/>
      <c r="J29" s="68"/>
      <c r="K29" s="170"/>
      <c r="L29" s="427"/>
      <c r="M29" s="428"/>
      <c r="N29" s="429"/>
      <c r="Q29" s="127"/>
      <c r="R29" s="127"/>
      <c r="S29" s="127"/>
      <c r="T29" s="127"/>
      <c r="U29" s="127"/>
      <c r="V29" s="127"/>
      <c r="W29" s="127"/>
      <c r="X29" s="148"/>
    </row>
    <row r="30" spans="2:24" ht="18" customHeight="1">
      <c r="B30" s="387"/>
      <c r="C30" s="388"/>
      <c r="D30" s="311"/>
      <c r="E30" s="161"/>
      <c r="F30" s="162">
        <f>IF(E30="","",VLOOKUP($E30,'排出係数'!$N$12:$W$39,2,0))</f>
      </c>
      <c r="G30" s="171"/>
      <c r="H30" s="69"/>
      <c r="I30" s="69"/>
      <c r="J30" s="69"/>
      <c r="K30" s="172"/>
      <c r="L30" s="430"/>
      <c r="M30" s="431"/>
      <c r="N30" s="432"/>
      <c r="Q30" s="127"/>
      <c r="R30" s="127"/>
      <c r="S30" s="127"/>
      <c r="T30" s="127"/>
      <c r="U30" s="127"/>
      <c r="V30" s="127"/>
      <c r="W30" s="127"/>
      <c r="X30" s="148"/>
    </row>
    <row r="31" spans="2:24" ht="18" customHeight="1">
      <c r="B31" s="397" t="s">
        <v>122</v>
      </c>
      <c r="C31" s="398"/>
      <c r="D31" s="312" t="s">
        <v>146</v>
      </c>
      <c r="E31" s="163" t="s">
        <v>185</v>
      </c>
      <c r="F31" s="164" t="s">
        <v>140</v>
      </c>
      <c r="G31" s="167">
        <v>80</v>
      </c>
      <c r="H31" s="67"/>
      <c r="I31" s="67"/>
      <c r="J31" s="67"/>
      <c r="K31" s="168"/>
      <c r="L31" s="424"/>
      <c r="M31" s="425"/>
      <c r="N31" s="426"/>
      <c r="Q31" s="127"/>
      <c r="R31" s="127"/>
      <c r="S31" s="127"/>
      <c r="T31" s="127"/>
      <c r="U31" s="127"/>
      <c r="V31" s="127"/>
      <c r="W31" s="127"/>
      <c r="X31" s="148"/>
    </row>
    <row r="32" spans="2:24" ht="18" customHeight="1">
      <c r="B32" s="360"/>
      <c r="C32" s="361"/>
      <c r="D32" s="311"/>
      <c r="E32" s="157"/>
      <c r="F32" s="165"/>
      <c r="G32" s="169"/>
      <c r="H32" s="68"/>
      <c r="I32" s="68"/>
      <c r="J32" s="68"/>
      <c r="K32" s="170"/>
      <c r="L32" s="427"/>
      <c r="M32" s="428"/>
      <c r="N32" s="429"/>
      <c r="Q32" s="127"/>
      <c r="R32" s="127"/>
      <c r="S32" s="127"/>
      <c r="T32" s="127"/>
      <c r="U32" s="127"/>
      <c r="V32" s="127"/>
      <c r="W32" s="127"/>
      <c r="X32" s="148"/>
    </row>
    <row r="33" spans="2:24" ht="18" customHeight="1">
      <c r="B33" s="360"/>
      <c r="C33" s="361"/>
      <c r="D33" s="311"/>
      <c r="E33" s="157"/>
      <c r="F33" s="165"/>
      <c r="G33" s="169"/>
      <c r="H33" s="68"/>
      <c r="I33" s="68"/>
      <c r="J33" s="68"/>
      <c r="K33" s="170"/>
      <c r="L33" s="427"/>
      <c r="M33" s="428"/>
      <c r="N33" s="429"/>
      <c r="Q33" s="127"/>
      <c r="R33" s="127"/>
      <c r="S33" s="127"/>
      <c r="T33" s="127"/>
      <c r="U33" s="127"/>
      <c r="V33" s="127"/>
      <c r="W33" s="127"/>
      <c r="X33" s="148"/>
    </row>
    <row r="34" spans="2:24" ht="18" customHeight="1">
      <c r="B34" s="360"/>
      <c r="C34" s="361"/>
      <c r="D34" s="311"/>
      <c r="E34" s="157"/>
      <c r="F34" s="165"/>
      <c r="G34" s="169"/>
      <c r="H34" s="68"/>
      <c r="I34" s="68"/>
      <c r="J34" s="68"/>
      <c r="K34" s="170"/>
      <c r="L34" s="427"/>
      <c r="M34" s="428"/>
      <c r="N34" s="429"/>
      <c r="Q34" s="127"/>
      <c r="R34" s="127"/>
      <c r="S34" s="127"/>
      <c r="T34" s="127"/>
      <c r="U34" s="127"/>
      <c r="V34" s="127"/>
      <c r="W34" s="127"/>
      <c r="X34" s="148"/>
    </row>
    <row r="35" spans="2:24" ht="18" customHeight="1">
      <c r="B35" s="360"/>
      <c r="C35" s="361"/>
      <c r="D35" s="313"/>
      <c r="E35" s="157"/>
      <c r="F35" s="165"/>
      <c r="G35" s="171"/>
      <c r="H35" s="69"/>
      <c r="I35" s="69"/>
      <c r="J35" s="69"/>
      <c r="K35" s="172"/>
      <c r="L35" s="427"/>
      <c r="M35" s="428"/>
      <c r="N35" s="429"/>
      <c r="Q35" s="127"/>
      <c r="R35" s="127"/>
      <c r="S35" s="127"/>
      <c r="T35" s="127"/>
      <c r="U35" s="127"/>
      <c r="V35" s="127"/>
      <c r="W35" s="127"/>
      <c r="X35" s="148"/>
    </row>
    <row r="36" spans="2:24" ht="18" customHeight="1">
      <c r="B36" s="360"/>
      <c r="C36" s="361"/>
      <c r="D36" s="312" t="s">
        <v>160</v>
      </c>
      <c r="E36" s="159" t="s">
        <v>189</v>
      </c>
      <c r="F36" s="71" t="str">
        <f>IF(E36="","",VLOOKUP($E36,'排出係数'!$N$12:$W$39,2,0))</f>
        <v>l</v>
      </c>
      <c r="G36" s="154">
        <v>30</v>
      </c>
      <c r="H36" s="155">
        <v>60</v>
      </c>
      <c r="I36" s="155"/>
      <c r="J36" s="155">
        <v>1</v>
      </c>
      <c r="K36" s="156"/>
      <c r="L36" s="427"/>
      <c r="M36" s="428"/>
      <c r="N36" s="429"/>
      <c r="Q36" s="127"/>
      <c r="R36" s="127"/>
      <c r="S36" s="127"/>
      <c r="T36" s="127"/>
      <c r="U36" s="127"/>
      <c r="V36" s="127"/>
      <c r="W36" s="127"/>
      <c r="X36" s="148"/>
    </row>
    <row r="37" spans="2:24" ht="18" customHeight="1">
      <c r="B37" s="360"/>
      <c r="C37" s="361"/>
      <c r="D37" s="311"/>
      <c r="E37" s="160" t="s">
        <v>136</v>
      </c>
      <c r="F37" s="72" t="str">
        <f>IF(E37="","",VLOOKUP($E37,'排出係数'!$N$12:$W$39,2,0))</f>
        <v>kWh</v>
      </c>
      <c r="G37" s="70"/>
      <c r="H37" s="68">
        <v>20</v>
      </c>
      <c r="I37" s="68"/>
      <c r="J37" s="68">
        <v>3</v>
      </c>
      <c r="K37" s="81"/>
      <c r="L37" s="427"/>
      <c r="M37" s="428"/>
      <c r="N37" s="429"/>
      <c r="Q37" s="127"/>
      <c r="R37" s="127"/>
      <c r="S37" s="127"/>
      <c r="T37" s="127"/>
      <c r="U37" s="127"/>
      <c r="V37" s="127"/>
      <c r="W37" s="127"/>
      <c r="X37" s="148"/>
    </row>
    <row r="38" spans="2:24" ht="18" customHeight="1">
      <c r="B38" s="360"/>
      <c r="C38" s="361"/>
      <c r="D38" s="311"/>
      <c r="E38" s="160" t="s">
        <v>190</v>
      </c>
      <c r="F38" s="72" t="str">
        <f>IF(E38="","",VLOOKUP($E38,'排出係数'!$N$12:$W$39,2,0))</f>
        <v>l</v>
      </c>
      <c r="G38" s="70"/>
      <c r="H38" s="68"/>
      <c r="I38" s="68">
        <v>10</v>
      </c>
      <c r="J38" s="68">
        <v>60</v>
      </c>
      <c r="K38" s="81"/>
      <c r="L38" s="427"/>
      <c r="M38" s="428"/>
      <c r="N38" s="429"/>
      <c r="Q38" s="127"/>
      <c r="R38" s="127"/>
      <c r="S38" s="127"/>
      <c r="T38" s="127"/>
      <c r="U38" s="127"/>
      <c r="V38" s="127"/>
      <c r="W38" s="127"/>
      <c r="X38" s="148"/>
    </row>
    <row r="39" spans="2:24" ht="18" customHeight="1">
      <c r="B39" s="360"/>
      <c r="C39" s="361"/>
      <c r="D39" s="311"/>
      <c r="E39" s="160"/>
      <c r="F39" s="72">
        <f>IF(E39="","",VLOOKUP($E39,'排出係数'!$N$12:$W$39,2,0))</f>
      </c>
      <c r="G39" s="70"/>
      <c r="H39" s="68"/>
      <c r="I39" s="68"/>
      <c r="J39" s="68"/>
      <c r="K39" s="81"/>
      <c r="L39" s="427"/>
      <c r="M39" s="428"/>
      <c r="N39" s="429"/>
      <c r="Q39" s="127"/>
      <c r="R39" s="127"/>
      <c r="S39" s="127"/>
      <c r="T39" s="127"/>
      <c r="U39" s="127"/>
      <c r="V39" s="127"/>
      <c r="W39" s="127"/>
      <c r="X39" s="148"/>
    </row>
    <row r="40" spans="2:24" ht="18" customHeight="1">
      <c r="B40" s="362"/>
      <c r="C40" s="363"/>
      <c r="D40" s="313"/>
      <c r="E40" s="166"/>
      <c r="F40" s="73">
        <f>IF(E40="","",VLOOKUP($E40,'排出係数'!$N$12:$W$39,2,0))</f>
      </c>
      <c r="G40" s="171"/>
      <c r="H40" s="69"/>
      <c r="I40" s="69"/>
      <c r="J40" s="69"/>
      <c r="K40" s="172"/>
      <c r="L40" s="430"/>
      <c r="M40" s="431"/>
      <c r="N40" s="432"/>
      <c r="Q40" s="127"/>
      <c r="R40" s="127"/>
      <c r="S40" s="127"/>
      <c r="T40" s="127"/>
      <c r="U40" s="127"/>
      <c r="V40" s="127"/>
      <c r="W40" s="127"/>
      <c r="X40" s="148"/>
    </row>
    <row r="41" spans="17:24" ht="13.5">
      <c r="Q41" s="127"/>
      <c r="R41" s="127"/>
      <c r="S41" s="127"/>
      <c r="T41" s="127"/>
      <c r="U41" s="127"/>
      <c r="V41" s="127"/>
      <c r="W41" s="127"/>
      <c r="X41" s="148"/>
    </row>
    <row r="42" spans="17:24" ht="13.5">
      <c r="Q42" s="127"/>
      <c r="R42" s="127"/>
      <c r="S42" s="127"/>
      <c r="T42" s="127"/>
      <c r="U42" s="127"/>
      <c r="V42" s="127"/>
      <c r="W42" s="127"/>
      <c r="X42" s="148"/>
    </row>
    <row r="43" spans="2:24" ht="15.75" customHeight="1">
      <c r="B43" s="5" t="s">
        <v>168</v>
      </c>
      <c r="Q43" s="127"/>
      <c r="R43" s="127"/>
      <c r="S43" s="127"/>
      <c r="T43" s="127"/>
      <c r="U43" s="127"/>
      <c r="V43" s="127"/>
      <c r="W43" s="127"/>
      <c r="X43" s="148"/>
    </row>
    <row r="44" spans="2:24" ht="15.75" customHeight="1">
      <c r="B44" s="9" t="s">
        <v>173</v>
      </c>
      <c r="L44" s="130">
        <f>'B入力①'!$D$23</f>
        <v>2015</v>
      </c>
      <c r="N44" s="130"/>
      <c r="Q44" s="127"/>
      <c r="R44" s="127"/>
      <c r="S44" s="127"/>
      <c r="T44" s="127"/>
      <c r="U44" s="127"/>
      <c r="V44" s="127"/>
      <c r="W44" s="127"/>
      <c r="X44" s="148"/>
    </row>
    <row r="45" spans="2:24" ht="21" customHeight="1">
      <c r="B45" s="299" t="s">
        <v>143</v>
      </c>
      <c r="C45" s="415"/>
      <c r="D45" s="319" t="s">
        <v>93</v>
      </c>
      <c r="E45" s="380"/>
      <c r="F45" s="321"/>
      <c r="G45" s="384" t="s">
        <v>141</v>
      </c>
      <c r="H45" s="384"/>
      <c r="I45" s="319" t="s">
        <v>142</v>
      </c>
      <c r="J45" s="320"/>
      <c r="K45" s="320"/>
      <c r="L45" s="370"/>
      <c r="M45" s="176"/>
      <c r="N45" s="82"/>
      <c r="Q45" s="127"/>
      <c r="R45" s="127"/>
      <c r="S45" s="127"/>
      <c r="T45" s="127"/>
      <c r="U45" s="127"/>
      <c r="V45" s="127"/>
      <c r="W45" s="127"/>
      <c r="X45" s="148"/>
    </row>
    <row r="46" spans="2:24" ht="34.5" customHeight="1">
      <c r="B46" s="418"/>
      <c r="C46" s="419"/>
      <c r="D46" s="381"/>
      <c r="E46" s="382"/>
      <c r="F46" s="383"/>
      <c r="G46" s="63" t="s">
        <v>41</v>
      </c>
      <c r="H46" s="64" t="s">
        <v>87</v>
      </c>
      <c r="I46" s="371"/>
      <c r="J46" s="372"/>
      <c r="K46" s="372"/>
      <c r="L46" s="373"/>
      <c r="M46" s="176"/>
      <c r="N46" s="82"/>
      <c r="Q46" s="127"/>
      <c r="R46" s="127"/>
      <c r="S46" s="127"/>
      <c r="T46" s="127"/>
      <c r="U46" s="127"/>
      <c r="V46" s="127"/>
      <c r="W46" s="127"/>
      <c r="X46" s="148"/>
    </row>
    <row r="47" spans="2:24" ht="37.5" customHeight="1">
      <c r="B47" s="385" t="s">
        <v>121</v>
      </c>
      <c r="C47" s="386"/>
      <c r="D47" s="312" t="s">
        <v>146</v>
      </c>
      <c r="E47" s="314" t="str">
        <f>IF(E21="","",E21)</f>
        <v>合成繊維</v>
      </c>
      <c r="F47" s="391"/>
      <c r="G47" s="167">
        <v>0.00404</v>
      </c>
      <c r="H47" s="221" t="str">
        <f>IF(F21="","","kgCO2/"&amp;F21)</f>
        <v>kgCO2/g</v>
      </c>
      <c r="I47" s="377" t="s">
        <v>201</v>
      </c>
      <c r="J47" s="378"/>
      <c r="K47" s="378"/>
      <c r="L47" s="379"/>
      <c r="M47" s="176"/>
      <c r="N47" s="82"/>
      <c r="Q47" s="127"/>
      <c r="R47" s="127"/>
      <c r="S47" s="127"/>
      <c r="T47" s="127"/>
      <c r="U47" s="127"/>
      <c r="V47" s="127"/>
      <c r="W47" s="127"/>
      <c r="X47" s="148"/>
    </row>
    <row r="48" spans="2:24" ht="18" customHeight="1">
      <c r="B48" s="387"/>
      <c r="C48" s="388"/>
      <c r="D48" s="311"/>
      <c r="E48" s="366">
        <f aca="true" t="shared" si="0" ref="E48:E66">IF(E22="","",E22)</f>
      </c>
      <c r="F48" s="367"/>
      <c r="G48" s="169"/>
      <c r="H48" s="222">
        <f>IF(F22="","","kgCO2/"&amp;F22)</f>
      </c>
      <c r="I48" s="178"/>
      <c r="J48" s="179"/>
      <c r="K48" s="179"/>
      <c r="L48" s="180"/>
      <c r="M48" s="176"/>
      <c r="N48" s="82"/>
      <c r="Q48" s="127"/>
      <c r="R48" s="127"/>
      <c r="S48" s="127"/>
      <c r="T48" s="127"/>
      <c r="U48" s="127"/>
      <c r="V48" s="127"/>
      <c r="W48" s="127"/>
      <c r="X48" s="148"/>
    </row>
    <row r="49" spans="2:24" ht="18" customHeight="1">
      <c r="B49" s="387"/>
      <c r="C49" s="388"/>
      <c r="D49" s="311"/>
      <c r="E49" s="366">
        <f t="shared" si="0"/>
      </c>
      <c r="F49" s="367"/>
      <c r="G49" s="169"/>
      <c r="H49" s="222">
        <f>IF(F23="","","kgCO2/"&amp;F23)</f>
      </c>
      <c r="I49" s="178"/>
      <c r="J49" s="179"/>
      <c r="K49" s="179"/>
      <c r="L49" s="180"/>
      <c r="M49" s="176"/>
      <c r="N49" s="82"/>
      <c r="Q49" s="127"/>
      <c r="R49" s="127"/>
      <c r="S49" s="127"/>
      <c r="T49" s="127"/>
      <c r="U49" s="127"/>
      <c r="V49" s="127"/>
      <c r="W49" s="127"/>
      <c r="X49" s="148"/>
    </row>
    <row r="50" spans="2:24" ht="18" customHeight="1">
      <c r="B50" s="387"/>
      <c r="C50" s="388"/>
      <c r="D50" s="311"/>
      <c r="E50" s="366">
        <f t="shared" si="0"/>
      </c>
      <c r="F50" s="367"/>
      <c r="G50" s="169"/>
      <c r="H50" s="222">
        <f>IF(F24="","","kgCO2/"&amp;F24)</f>
      </c>
      <c r="I50" s="178"/>
      <c r="J50" s="179"/>
      <c r="K50" s="179"/>
      <c r="L50" s="180"/>
      <c r="M50" s="176"/>
      <c r="N50" s="82"/>
      <c r="Q50" s="127"/>
      <c r="R50" s="127"/>
      <c r="S50" s="127"/>
      <c r="T50" s="127"/>
      <c r="U50" s="127"/>
      <c r="V50" s="127"/>
      <c r="W50" s="127"/>
      <c r="X50" s="148"/>
    </row>
    <row r="51" spans="2:24" ht="18" customHeight="1">
      <c r="B51" s="387"/>
      <c r="C51" s="388"/>
      <c r="D51" s="313"/>
      <c r="E51" s="368">
        <f t="shared" si="0"/>
      </c>
      <c r="F51" s="369"/>
      <c r="G51" s="171"/>
      <c r="H51" s="223">
        <f>IF(F25="","","kgCO2/"&amp;F25)</f>
      </c>
      <c r="I51" s="181"/>
      <c r="J51" s="182"/>
      <c r="K51" s="182"/>
      <c r="L51" s="183"/>
      <c r="M51" s="176"/>
      <c r="N51" s="82"/>
      <c r="Q51" s="127"/>
      <c r="R51" s="127"/>
      <c r="S51" s="127"/>
      <c r="T51" s="127"/>
      <c r="U51" s="127"/>
      <c r="V51" s="127"/>
      <c r="W51" s="127"/>
      <c r="X51" s="148"/>
    </row>
    <row r="52" spans="2:24" ht="18" customHeight="1">
      <c r="B52" s="387"/>
      <c r="C52" s="388"/>
      <c r="D52" s="312" t="s">
        <v>160</v>
      </c>
      <c r="E52" s="399" t="str">
        <f t="shared" si="0"/>
        <v>A重油</v>
      </c>
      <c r="F52" s="400"/>
      <c r="G52" s="224">
        <f>IF(E26="","",VLOOKUP($E26,'排出係数'!$N$12:$W$39,9,0))</f>
        <v>2.70963</v>
      </c>
      <c r="H52" s="151" t="str">
        <f>IF(E26="","",VLOOKUP(E26,'排出係数'!$N$12:$W$39,10,0))</f>
        <v>kgCO2/l</v>
      </c>
      <c r="I52" s="374" t="str">
        <f>IF(E52="","",VLOOKUP(E52,'排出係数'!$N$11:$X$39,11,0))</f>
        <v>算定省令別表第1</v>
      </c>
      <c r="J52" s="375"/>
      <c r="K52" s="375"/>
      <c r="L52" s="376"/>
      <c r="M52" s="193"/>
      <c r="N52" s="177"/>
      <c r="Q52" s="127"/>
      <c r="R52" s="127"/>
      <c r="S52" s="127"/>
      <c r="T52" s="127"/>
      <c r="U52" s="127"/>
      <c r="V52" s="127"/>
      <c r="W52" s="127"/>
      <c r="X52" s="148"/>
    </row>
    <row r="53" spans="2:24" ht="18" customHeight="1">
      <c r="B53" s="387"/>
      <c r="C53" s="388"/>
      <c r="D53" s="311"/>
      <c r="E53" s="336" t="str">
        <f t="shared" si="0"/>
        <v>電気</v>
      </c>
      <c r="F53" s="337"/>
      <c r="G53" s="225">
        <f>IF(E27="","",VLOOKUP($E27,'排出係数'!$N$12:$W$39,9,0))</f>
        <v>0.556</v>
      </c>
      <c r="H53" s="152" t="str">
        <f>IF(E27="","",VLOOKUP(E27,'排出係数'!$N$12:$W$39,10,0))</f>
        <v>kgCO2/kWh</v>
      </c>
      <c r="I53" s="333" t="str">
        <f>IF(E53="","",VLOOKUP(E53,'排出係数'!$N$11:$X$39,11,0))</f>
        <v>電気事業者の平成26年度実排出係数（電気事業連合会）</v>
      </c>
      <c r="J53" s="334"/>
      <c r="K53" s="334"/>
      <c r="L53" s="335"/>
      <c r="M53" s="193"/>
      <c r="N53" s="177"/>
      <c r="Q53" s="127"/>
      <c r="R53" s="127"/>
      <c r="S53" s="127"/>
      <c r="T53" s="127"/>
      <c r="U53" s="127"/>
      <c r="V53" s="127"/>
      <c r="W53" s="127"/>
      <c r="X53" s="148"/>
    </row>
    <row r="54" spans="2:24" ht="18" customHeight="1">
      <c r="B54" s="387"/>
      <c r="C54" s="388"/>
      <c r="D54" s="311"/>
      <c r="E54" s="336" t="str">
        <f t="shared" si="0"/>
        <v>軽油</v>
      </c>
      <c r="F54" s="337"/>
      <c r="G54" s="225">
        <f>IF(E28="","",VLOOKUP($E28,'排出係数'!$N$12:$W$39,9,0))</f>
        <v>2.584963333333334</v>
      </c>
      <c r="H54" s="152" t="str">
        <f>IF(E28="","",VLOOKUP(E28,'排出係数'!$N$12:$W$39,10,0))</f>
        <v>kgCO2/l</v>
      </c>
      <c r="I54" s="333" t="str">
        <f>IF(E54="","",VLOOKUP(E54,'排出係数'!$N$11:$X$39,11,0))</f>
        <v>算定省令別表第1</v>
      </c>
      <c r="J54" s="334"/>
      <c r="K54" s="334"/>
      <c r="L54" s="335"/>
      <c r="M54" s="193"/>
      <c r="N54" s="177"/>
      <c r="Q54" s="127"/>
      <c r="R54" s="127"/>
      <c r="S54" s="127"/>
      <c r="T54" s="127"/>
      <c r="U54" s="127"/>
      <c r="V54" s="127"/>
      <c r="W54" s="127"/>
      <c r="X54" s="148"/>
    </row>
    <row r="55" spans="2:24" ht="18" customHeight="1">
      <c r="B55" s="387"/>
      <c r="C55" s="388"/>
      <c r="D55" s="311"/>
      <c r="E55" s="336">
        <f t="shared" si="0"/>
      </c>
      <c r="F55" s="337"/>
      <c r="G55" s="225"/>
      <c r="H55" s="152">
        <f>IF(E29="","",VLOOKUP(E29,'排出係数'!$N$12:$W$39,10,0))</f>
      </c>
      <c r="I55" s="333">
        <f>IF(E55="","",VLOOKUP(E55,'排出係数'!$N$11:$X$39,11,0))</f>
      </c>
      <c r="J55" s="334"/>
      <c r="K55" s="334"/>
      <c r="L55" s="335"/>
      <c r="M55" s="193"/>
      <c r="N55" s="177"/>
      <c r="Q55" s="127"/>
      <c r="R55" s="127"/>
      <c r="S55" s="127"/>
      <c r="T55" s="127"/>
      <c r="U55" s="127"/>
      <c r="V55" s="127"/>
      <c r="W55" s="127"/>
      <c r="X55" s="148"/>
    </row>
    <row r="56" spans="2:24" ht="18" customHeight="1">
      <c r="B56" s="389"/>
      <c r="C56" s="390"/>
      <c r="D56" s="311"/>
      <c r="E56" s="341">
        <f t="shared" si="0"/>
      </c>
      <c r="F56" s="342"/>
      <c r="G56" s="226"/>
      <c r="H56" s="153">
        <f>IF(E30="","",VLOOKUP(E30,'排出係数'!$N$12:$W$39,10,0))</f>
      </c>
      <c r="I56" s="338">
        <f>IF(E56="","",VLOOKUP(E56,'排出係数'!$N$11:$X$39,11,0))</f>
      </c>
      <c r="J56" s="339"/>
      <c r="K56" s="339"/>
      <c r="L56" s="340"/>
      <c r="M56" s="193"/>
      <c r="N56" s="177"/>
      <c r="Q56" s="127"/>
      <c r="R56" s="127"/>
      <c r="S56" s="127"/>
      <c r="T56" s="127"/>
      <c r="U56" s="127"/>
      <c r="V56" s="127"/>
      <c r="W56" s="127"/>
      <c r="X56" s="148"/>
    </row>
    <row r="57" spans="2:24" ht="34.5" customHeight="1">
      <c r="B57" s="360" t="s">
        <v>144</v>
      </c>
      <c r="C57" s="361"/>
      <c r="D57" s="312" t="s">
        <v>146</v>
      </c>
      <c r="E57" s="364" t="str">
        <f>IF(E31="","",E31)</f>
        <v>熱間圧延鋼材</v>
      </c>
      <c r="F57" s="365"/>
      <c r="G57" s="167">
        <v>0.0019</v>
      </c>
      <c r="H57" s="221" t="str">
        <f>IF(F31="","","kgCO2/"&amp;F31)</f>
        <v>kgCO2/g</v>
      </c>
      <c r="I57" s="377" t="s">
        <v>201</v>
      </c>
      <c r="J57" s="378"/>
      <c r="K57" s="378"/>
      <c r="L57" s="379"/>
      <c r="M57" s="193"/>
      <c r="N57" s="177"/>
      <c r="Q57" s="127"/>
      <c r="R57" s="127"/>
      <c r="S57" s="127"/>
      <c r="T57" s="127"/>
      <c r="U57" s="127"/>
      <c r="V57" s="127"/>
      <c r="W57" s="127"/>
      <c r="X57" s="148"/>
    </row>
    <row r="58" spans="2:24" ht="18" customHeight="1">
      <c r="B58" s="360"/>
      <c r="C58" s="361"/>
      <c r="D58" s="311"/>
      <c r="E58" s="366">
        <f t="shared" si="0"/>
      </c>
      <c r="F58" s="367"/>
      <c r="G58" s="169"/>
      <c r="H58" s="222">
        <f>IF(F32="","","kgCO2/"&amp;F32)</f>
      </c>
      <c r="I58" s="351"/>
      <c r="J58" s="352"/>
      <c r="K58" s="352"/>
      <c r="L58" s="353"/>
      <c r="M58" s="193"/>
      <c r="N58" s="177"/>
      <c r="Q58" s="127"/>
      <c r="R58" s="127"/>
      <c r="S58" s="127"/>
      <c r="T58" s="127"/>
      <c r="U58" s="127"/>
      <c r="V58" s="127"/>
      <c r="W58" s="127"/>
      <c r="X58" s="148"/>
    </row>
    <row r="59" spans="2:24" ht="18" customHeight="1">
      <c r="B59" s="360"/>
      <c r="C59" s="361"/>
      <c r="D59" s="311"/>
      <c r="E59" s="366">
        <f t="shared" si="0"/>
      </c>
      <c r="F59" s="367"/>
      <c r="G59" s="169"/>
      <c r="H59" s="222">
        <f>IF(F33="","","kgCO2/"&amp;F33)</f>
      </c>
      <c r="I59" s="351"/>
      <c r="J59" s="352"/>
      <c r="K59" s="352"/>
      <c r="L59" s="353"/>
      <c r="M59" s="193"/>
      <c r="N59" s="177"/>
      <c r="Q59" s="127"/>
      <c r="R59" s="127"/>
      <c r="S59" s="127"/>
      <c r="T59" s="127"/>
      <c r="U59" s="127"/>
      <c r="V59" s="127"/>
      <c r="W59" s="127"/>
      <c r="X59" s="148"/>
    </row>
    <row r="60" spans="2:24" ht="18" customHeight="1">
      <c r="B60" s="360"/>
      <c r="C60" s="361"/>
      <c r="D60" s="311"/>
      <c r="E60" s="366">
        <f t="shared" si="0"/>
      </c>
      <c r="F60" s="367"/>
      <c r="G60" s="230"/>
      <c r="H60" s="222">
        <f>IF(F34="","","kgCO2/"&amp;F34)</f>
      </c>
      <c r="I60" s="351"/>
      <c r="J60" s="352"/>
      <c r="K60" s="352"/>
      <c r="L60" s="353"/>
      <c r="M60" s="193"/>
      <c r="N60" s="177"/>
      <c r="Q60" s="127"/>
      <c r="R60" s="127"/>
      <c r="S60" s="127"/>
      <c r="T60" s="127"/>
      <c r="U60" s="127"/>
      <c r="V60" s="127"/>
      <c r="W60" s="127"/>
      <c r="X60" s="148"/>
    </row>
    <row r="61" spans="2:24" ht="18" customHeight="1">
      <c r="B61" s="360"/>
      <c r="C61" s="361"/>
      <c r="D61" s="313"/>
      <c r="E61" s="368">
        <f t="shared" si="0"/>
      </c>
      <c r="F61" s="369"/>
      <c r="G61" s="231"/>
      <c r="H61" s="223">
        <f>IF(F35="","","kgCO2/"&amp;F35)</f>
      </c>
      <c r="I61" s="354"/>
      <c r="J61" s="355"/>
      <c r="K61" s="355"/>
      <c r="L61" s="356"/>
      <c r="M61" s="193"/>
      <c r="N61" s="177"/>
      <c r="Q61" s="127"/>
      <c r="R61" s="127"/>
      <c r="S61" s="127"/>
      <c r="T61" s="127"/>
      <c r="U61" s="127"/>
      <c r="V61" s="127"/>
      <c r="W61" s="127"/>
      <c r="X61" s="148"/>
    </row>
    <row r="62" spans="2:24" ht="18" customHeight="1">
      <c r="B62" s="360"/>
      <c r="C62" s="361"/>
      <c r="D62" s="312" t="s">
        <v>160</v>
      </c>
      <c r="E62" s="420" t="str">
        <f t="shared" si="0"/>
        <v>A重油</v>
      </c>
      <c r="F62" s="421"/>
      <c r="G62" s="224">
        <f>IF(E36="","",VLOOKUP($E36,'排出係数'!$N$12:$W$39,9,0))</f>
        <v>2.70963</v>
      </c>
      <c r="H62" s="151" t="str">
        <f>IF(E36="","",VLOOKUP(E36,'排出係数'!$N$12:$W$39,10,0))</f>
        <v>kgCO2/l</v>
      </c>
      <c r="I62" s="357" t="str">
        <f>IF(E62="","",VLOOKUP(E62,'排出係数'!$N$11:$X$39,11,0))</f>
        <v>算定省令別表第1</v>
      </c>
      <c r="J62" s="358"/>
      <c r="K62" s="358"/>
      <c r="L62" s="359"/>
      <c r="M62" s="193"/>
      <c r="N62" s="177"/>
      <c r="Q62" s="127"/>
      <c r="R62" s="127"/>
      <c r="S62" s="127"/>
      <c r="T62" s="127"/>
      <c r="U62" s="127"/>
      <c r="V62" s="127"/>
      <c r="W62" s="127"/>
      <c r="X62" s="148"/>
    </row>
    <row r="63" spans="2:24" ht="18" customHeight="1">
      <c r="B63" s="360"/>
      <c r="C63" s="361"/>
      <c r="D63" s="311"/>
      <c r="E63" s="336" t="str">
        <f t="shared" si="0"/>
        <v>電気</v>
      </c>
      <c r="F63" s="337"/>
      <c r="G63" s="225">
        <f>IF(E37="","",VLOOKUP($E37,'排出係数'!$N$12:$W$39,9,0))</f>
        <v>0.556</v>
      </c>
      <c r="H63" s="152" t="str">
        <f>IF(E37="","",VLOOKUP(E37,'排出係数'!$N$12:$W$39,10,0))</f>
        <v>kgCO2/kWh</v>
      </c>
      <c r="I63" s="333" t="str">
        <f>IF(E63="","",VLOOKUP(E63,'排出係数'!$N$11:$X$39,11,0))</f>
        <v>電気事業者の平成26年度実排出係数（電気事業連合会）</v>
      </c>
      <c r="J63" s="334"/>
      <c r="K63" s="334"/>
      <c r="L63" s="335"/>
      <c r="M63" s="193"/>
      <c r="N63" s="177"/>
      <c r="Q63" s="127"/>
      <c r="R63" s="127"/>
      <c r="S63" s="127"/>
      <c r="T63" s="127"/>
      <c r="U63" s="127"/>
      <c r="V63" s="127"/>
      <c r="W63" s="127"/>
      <c r="X63" s="148"/>
    </row>
    <row r="64" spans="2:24" ht="18" customHeight="1">
      <c r="B64" s="360"/>
      <c r="C64" s="361"/>
      <c r="D64" s="311"/>
      <c r="E64" s="336" t="str">
        <f t="shared" si="0"/>
        <v>軽油</v>
      </c>
      <c r="F64" s="337"/>
      <c r="G64" s="225">
        <f>IF(E38="","",VLOOKUP($E38,'排出係数'!$N$12:$W$39,9,0))</f>
        <v>2.584963333333334</v>
      </c>
      <c r="H64" s="152" t="str">
        <f>IF(E38="","",VLOOKUP(E38,'排出係数'!$N$12:$W$39,10,0))</f>
        <v>kgCO2/l</v>
      </c>
      <c r="I64" s="333" t="str">
        <f>IF(E64="","",VLOOKUP(E64,'排出係数'!$N$11:$X$39,11,0))</f>
        <v>算定省令別表第1</v>
      </c>
      <c r="J64" s="334"/>
      <c r="K64" s="334"/>
      <c r="L64" s="335"/>
      <c r="M64" s="193"/>
      <c r="N64" s="177"/>
      <c r="Q64" s="127"/>
      <c r="R64" s="127"/>
      <c r="S64" s="127"/>
      <c r="T64" s="127"/>
      <c r="U64" s="127"/>
      <c r="V64" s="127"/>
      <c r="W64" s="127"/>
      <c r="X64" s="148"/>
    </row>
    <row r="65" spans="2:24" ht="18" customHeight="1">
      <c r="B65" s="360"/>
      <c r="C65" s="361"/>
      <c r="D65" s="311"/>
      <c r="E65" s="336">
        <f t="shared" si="0"/>
      </c>
      <c r="F65" s="337"/>
      <c r="G65" s="225"/>
      <c r="H65" s="152">
        <f>IF(E39="","",VLOOKUP(E39,'排出係数'!$N$12:$W$39,10,0))</f>
      </c>
      <c r="I65" s="333">
        <f>IF(E65="","",VLOOKUP(E65,'排出係数'!$N$11:$X$39,11,0))</f>
      </c>
      <c r="J65" s="334"/>
      <c r="K65" s="334"/>
      <c r="L65" s="335"/>
      <c r="M65" s="193"/>
      <c r="N65" s="177"/>
      <c r="Q65" s="127"/>
      <c r="R65" s="127"/>
      <c r="S65" s="127"/>
      <c r="T65" s="127"/>
      <c r="U65" s="127"/>
      <c r="V65" s="127"/>
      <c r="W65" s="127"/>
      <c r="X65" s="148"/>
    </row>
    <row r="66" spans="2:24" ht="18" customHeight="1">
      <c r="B66" s="362"/>
      <c r="C66" s="363"/>
      <c r="D66" s="313"/>
      <c r="E66" s="341">
        <f t="shared" si="0"/>
      </c>
      <c r="F66" s="342"/>
      <c r="G66" s="226"/>
      <c r="H66" s="153">
        <f>IF(E40="","",VLOOKUP(E40,'排出係数'!$N$12:$W$39,10,0))</f>
      </c>
      <c r="I66" s="338">
        <f>IF(E66="","",VLOOKUP(E66,'排出係数'!$N$11:$X$39,11,0))</f>
      </c>
      <c r="J66" s="339"/>
      <c r="K66" s="339"/>
      <c r="L66" s="340"/>
      <c r="M66" s="193"/>
      <c r="N66" s="177"/>
      <c r="Q66" s="127"/>
      <c r="R66" s="127"/>
      <c r="S66" s="127"/>
      <c r="T66" s="127"/>
      <c r="U66" s="127"/>
      <c r="V66" s="127"/>
      <c r="W66" s="127"/>
      <c r="X66" s="148"/>
    </row>
    <row r="67" spans="17:24" ht="13.5">
      <c r="Q67" s="127"/>
      <c r="R67" s="127"/>
      <c r="S67" s="127"/>
      <c r="T67" s="127"/>
      <c r="U67" s="127"/>
      <c r="V67" s="127"/>
      <c r="W67" s="127"/>
      <c r="X67" s="148"/>
    </row>
    <row r="68" spans="17:24" ht="13.5">
      <c r="Q68" s="127"/>
      <c r="R68" s="127"/>
      <c r="S68" s="127"/>
      <c r="T68" s="127"/>
      <c r="U68" s="127"/>
      <c r="V68" s="127"/>
      <c r="W68" s="127"/>
      <c r="X68" s="148"/>
    </row>
    <row r="69" spans="2:24" ht="14.25">
      <c r="B69" s="84" t="s">
        <v>150</v>
      </c>
      <c r="Q69" s="127"/>
      <c r="R69" s="127"/>
      <c r="S69" s="127"/>
      <c r="T69" s="127"/>
      <c r="U69" s="127"/>
      <c r="V69" s="127"/>
      <c r="W69" s="127"/>
      <c r="X69" s="148"/>
    </row>
    <row r="70" spans="2:24" ht="13.5">
      <c r="B70" s="5" t="s">
        <v>166</v>
      </c>
      <c r="L70" s="130">
        <f>'B入力①'!$D$23</f>
        <v>2015</v>
      </c>
      <c r="Q70" s="127"/>
      <c r="R70" s="127"/>
      <c r="S70" s="127"/>
      <c r="T70" s="127"/>
      <c r="U70" s="127"/>
      <c r="V70" s="127"/>
      <c r="W70" s="127"/>
      <c r="X70" s="148"/>
    </row>
    <row r="71" spans="2:24" ht="21.75" customHeight="1">
      <c r="B71" s="299" t="s">
        <v>143</v>
      </c>
      <c r="C71" s="415"/>
      <c r="D71" s="299" t="s">
        <v>93</v>
      </c>
      <c r="E71" s="300"/>
      <c r="F71" s="345"/>
      <c r="G71" s="422" t="str">
        <f>IF($F$12="","部品・素材を使用した効果発現製品1単位当たりのCO2排出量（kgCO2）","部品・素材を使用した効果発現製品1"&amp;F12&amp;"当たりのCO2排出量（kgCO2）")</f>
        <v>部品・素材を使用した効果発現製品1両当たりのCO2排出量（kgCO2）</v>
      </c>
      <c r="H71" s="423"/>
      <c r="I71" s="423"/>
      <c r="J71" s="423"/>
      <c r="K71" s="423"/>
      <c r="L71" s="307"/>
      <c r="Q71" s="149"/>
      <c r="R71" s="149"/>
      <c r="S71" s="149"/>
      <c r="T71" s="149"/>
      <c r="U71" s="149"/>
      <c r="V71" s="149"/>
      <c r="W71" s="149"/>
      <c r="X71" s="148"/>
    </row>
    <row r="72" spans="2:24" ht="15.75" customHeight="1">
      <c r="B72" s="416"/>
      <c r="C72" s="417"/>
      <c r="D72" s="301"/>
      <c r="E72" s="346"/>
      <c r="F72" s="347"/>
      <c r="G72" s="343" t="s">
        <v>92</v>
      </c>
      <c r="H72" s="326" t="s">
        <v>35</v>
      </c>
      <c r="I72" s="326" t="s">
        <v>36</v>
      </c>
      <c r="J72" s="326" t="s">
        <v>162</v>
      </c>
      <c r="K72" s="344" t="s">
        <v>91</v>
      </c>
      <c r="L72" s="208" t="s">
        <v>105</v>
      </c>
      <c r="Q72" s="127"/>
      <c r="R72" s="127"/>
      <c r="S72" s="127"/>
      <c r="T72" s="127"/>
      <c r="U72" s="127"/>
      <c r="V72" s="127"/>
      <c r="W72" s="127"/>
      <c r="X72" s="148"/>
    </row>
    <row r="73" spans="2:24" ht="15.75" customHeight="1" thickBot="1">
      <c r="B73" s="416"/>
      <c r="C73" s="417"/>
      <c r="D73" s="348"/>
      <c r="E73" s="349"/>
      <c r="F73" s="350"/>
      <c r="G73" s="343"/>
      <c r="H73" s="326"/>
      <c r="I73" s="326"/>
      <c r="J73" s="326"/>
      <c r="K73" s="344"/>
      <c r="L73" s="209" t="s">
        <v>109</v>
      </c>
      <c r="Q73" s="127"/>
      <c r="R73" s="127"/>
      <c r="S73" s="127"/>
      <c r="T73" s="127"/>
      <c r="U73" s="127"/>
      <c r="V73" s="127"/>
      <c r="W73" s="127"/>
      <c r="X73" s="148"/>
    </row>
    <row r="74" spans="2:24" ht="15.75" customHeight="1" thickTop="1">
      <c r="B74" s="409" t="s">
        <v>121</v>
      </c>
      <c r="C74" s="410"/>
      <c r="D74" s="311" t="s">
        <v>146</v>
      </c>
      <c r="E74" s="317" t="str">
        <f aca="true" t="shared" si="1" ref="E74:E83">IF(E21="","",E21)</f>
        <v>合成繊維</v>
      </c>
      <c r="F74" s="318"/>
      <c r="G74" s="185">
        <f aca="true" t="shared" si="2" ref="G74:K83">IF(G21="","",G21*$G47)</f>
        <v>0.16160000000000002</v>
      </c>
      <c r="H74" s="87">
        <f t="shared" si="2"/>
      </c>
      <c r="I74" s="87">
        <f t="shared" si="2"/>
      </c>
      <c r="J74" s="87">
        <f t="shared" si="2"/>
      </c>
      <c r="K74" s="200">
        <f t="shared" si="2"/>
      </c>
      <c r="L74" s="210">
        <f aca="true" t="shared" si="3" ref="L74:L83">SUM(G74:I74,K74)+IF(J74="",0,J74*$E$9)</f>
        <v>0.16160000000000002</v>
      </c>
      <c r="Q74" s="127"/>
      <c r="R74" s="127"/>
      <c r="S74" s="127"/>
      <c r="T74" s="127"/>
      <c r="U74" s="127"/>
      <c r="V74" s="127"/>
      <c r="W74" s="127"/>
      <c r="X74" s="148"/>
    </row>
    <row r="75" spans="2:24" ht="15.75" customHeight="1">
      <c r="B75" s="411"/>
      <c r="C75" s="412"/>
      <c r="D75" s="311"/>
      <c r="E75" s="317">
        <f t="shared" si="1"/>
      </c>
      <c r="F75" s="318"/>
      <c r="G75" s="186">
        <f t="shared" si="2"/>
      </c>
      <c r="H75" s="78">
        <f t="shared" si="2"/>
      </c>
      <c r="I75" s="78">
        <f t="shared" si="2"/>
      </c>
      <c r="J75" s="78">
        <f t="shared" si="2"/>
      </c>
      <c r="K75" s="201">
        <f t="shared" si="2"/>
      </c>
      <c r="L75" s="211">
        <f t="shared" si="3"/>
        <v>0</v>
      </c>
      <c r="Q75" s="127"/>
      <c r="R75" s="127"/>
      <c r="S75" s="127"/>
      <c r="T75" s="127"/>
      <c r="U75" s="127"/>
      <c r="V75" s="127"/>
      <c r="W75" s="127"/>
      <c r="X75" s="148"/>
    </row>
    <row r="76" spans="2:24" ht="15.75" customHeight="1">
      <c r="B76" s="411"/>
      <c r="C76" s="412"/>
      <c r="D76" s="311"/>
      <c r="E76" s="317">
        <f t="shared" si="1"/>
      </c>
      <c r="F76" s="318"/>
      <c r="G76" s="186">
        <f t="shared" si="2"/>
      </c>
      <c r="H76" s="78">
        <f t="shared" si="2"/>
      </c>
      <c r="I76" s="78">
        <f t="shared" si="2"/>
      </c>
      <c r="J76" s="78">
        <f t="shared" si="2"/>
      </c>
      <c r="K76" s="201">
        <f t="shared" si="2"/>
      </c>
      <c r="L76" s="211">
        <f t="shared" si="3"/>
        <v>0</v>
      </c>
      <c r="Q76" s="127"/>
      <c r="R76" s="127"/>
      <c r="S76" s="127"/>
      <c r="T76" s="127"/>
      <c r="U76" s="127"/>
      <c r="V76" s="127"/>
      <c r="W76" s="127"/>
      <c r="X76" s="148"/>
    </row>
    <row r="77" spans="2:24" ht="15.75" customHeight="1">
      <c r="B77" s="411"/>
      <c r="C77" s="412"/>
      <c r="D77" s="311"/>
      <c r="E77" s="317">
        <f t="shared" si="1"/>
      </c>
      <c r="F77" s="318"/>
      <c r="G77" s="186">
        <f t="shared" si="2"/>
      </c>
      <c r="H77" s="78">
        <f t="shared" si="2"/>
      </c>
      <c r="I77" s="78">
        <f t="shared" si="2"/>
      </c>
      <c r="J77" s="78">
        <f t="shared" si="2"/>
      </c>
      <c r="K77" s="201">
        <f t="shared" si="2"/>
      </c>
      <c r="L77" s="211">
        <f t="shared" si="3"/>
        <v>0</v>
      </c>
      <c r="Q77" s="127"/>
      <c r="R77" s="127"/>
      <c r="S77" s="127"/>
      <c r="T77" s="127"/>
      <c r="U77" s="127"/>
      <c r="V77" s="127"/>
      <c r="W77" s="127"/>
      <c r="X77" s="148"/>
    </row>
    <row r="78" spans="2:24" ht="15.75" customHeight="1">
      <c r="B78" s="411"/>
      <c r="C78" s="412"/>
      <c r="D78" s="311"/>
      <c r="E78" s="317">
        <f t="shared" si="1"/>
      </c>
      <c r="F78" s="318"/>
      <c r="G78" s="187">
        <f t="shared" si="2"/>
      </c>
      <c r="H78" s="85">
        <f t="shared" si="2"/>
      </c>
      <c r="I78" s="85">
        <f t="shared" si="2"/>
      </c>
      <c r="J78" s="85">
        <f t="shared" si="2"/>
      </c>
      <c r="K78" s="202">
        <f t="shared" si="2"/>
      </c>
      <c r="L78" s="212">
        <f t="shared" si="3"/>
        <v>0</v>
      </c>
      <c r="Q78" s="127"/>
      <c r="R78" s="127"/>
      <c r="S78" s="127"/>
      <c r="T78" s="127"/>
      <c r="U78" s="127"/>
      <c r="V78" s="127"/>
      <c r="W78" s="127"/>
      <c r="X78" s="148"/>
    </row>
    <row r="79" spans="2:24" ht="18" customHeight="1">
      <c r="B79" s="411"/>
      <c r="C79" s="412"/>
      <c r="D79" s="312" t="s">
        <v>161</v>
      </c>
      <c r="E79" s="327" t="str">
        <f t="shared" si="1"/>
        <v>A重油</v>
      </c>
      <c r="F79" s="316"/>
      <c r="G79" s="188">
        <f t="shared" si="2"/>
        <v>54.192600000000006</v>
      </c>
      <c r="H79" s="77">
        <f t="shared" si="2"/>
        <v>135.4815</v>
      </c>
      <c r="I79" s="77">
        <f t="shared" si="2"/>
      </c>
      <c r="J79" s="77">
        <f>IF(J26="","",J26*$G52)</f>
        <v>2.70963</v>
      </c>
      <c r="K79" s="203">
        <f t="shared" si="2"/>
      </c>
      <c r="L79" s="213">
        <f>SUM(G79:I79,K79)+IF(J79="",0,J79*$E$9)</f>
        <v>270.963</v>
      </c>
      <c r="Q79" s="127"/>
      <c r="R79" s="127"/>
      <c r="S79" s="127"/>
      <c r="T79" s="127"/>
      <c r="U79" s="127"/>
      <c r="V79" s="127"/>
      <c r="W79" s="127"/>
      <c r="X79" s="148"/>
    </row>
    <row r="80" spans="2:24" ht="18" customHeight="1">
      <c r="B80" s="411"/>
      <c r="C80" s="412"/>
      <c r="D80" s="311"/>
      <c r="E80" s="317" t="str">
        <f t="shared" si="1"/>
        <v>電気</v>
      </c>
      <c r="F80" s="318"/>
      <c r="G80" s="186">
        <f t="shared" si="2"/>
      </c>
      <c r="H80" s="78">
        <f t="shared" si="2"/>
        <v>5.5600000000000005</v>
      </c>
      <c r="I80" s="78">
        <f t="shared" si="2"/>
      </c>
      <c r="J80" s="78">
        <f t="shared" si="2"/>
        <v>1.112</v>
      </c>
      <c r="K80" s="201">
        <f t="shared" si="2"/>
      </c>
      <c r="L80" s="211">
        <f t="shared" si="3"/>
        <v>38.92</v>
      </c>
      <c r="Q80" s="127"/>
      <c r="R80" s="127"/>
      <c r="S80" s="127"/>
      <c r="T80" s="127"/>
      <c r="U80" s="127"/>
      <c r="V80" s="127"/>
      <c r="W80" s="127"/>
      <c r="X80" s="148"/>
    </row>
    <row r="81" spans="2:24" ht="18" customHeight="1">
      <c r="B81" s="411"/>
      <c r="C81" s="412"/>
      <c r="D81" s="311"/>
      <c r="E81" s="317" t="str">
        <f t="shared" si="1"/>
        <v>軽油</v>
      </c>
      <c r="F81" s="318"/>
      <c r="G81" s="186">
        <f t="shared" si="2"/>
        <v>51.69926666666668</v>
      </c>
      <c r="H81" s="78">
        <f t="shared" si="2"/>
      </c>
      <c r="I81" s="78">
        <f t="shared" si="2"/>
        <v>25.84963333333334</v>
      </c>
      <c r="J81" s="78">
        <f t="shared" si="2"/>
        <v>116.32335000000003</v>
      </c>
      <c r="K81" s="201">
        <f t="shared" si="2"/>
      </c>
      <c r="L81" s="211">
        <f>SUM(G81:I81,K81)+IF(J81="",0,J81*$E$9)</f>
        <v>3567.249400000001</v>
      </c>
      <c r="Q81" s="127"/>
      <c r="R81" s="127"/>
      <c r="S81" s="127"/>
      <c r="T81" s="127"/>
      <c r="U81" s="127"/>
      <c r="V81" s="127"/>
      <c r="W81" s="127"/>
      <c r="X81" s="148"/>
    </row>
    <row r="82" spans="2:24" ht="18" customHeight="1">
      <c r="B82" s="411"/>
      <c r="C82" s="412"/>
      <c r="D82" s="311"/>
      <c r="E82" s="317">
        <f t="shared" si="1"/>
      </c>
      <c r="F82" s="318"/>
      <c r="G82" s="186">
        <f t="shared" si="2"/>
      </c>
      <c r="H82" s="78">
        <f t="shared" si="2"/>
      </c>
      <c r="I82" s="78">
        <f t="shared" si="2"/>
      </c>
      <c r="J82" s="78">
        <f t="shared" si="2"/>
      </c>
      <c r="K82" s="201">
        <f t="shared" si="2"/>
      </c>
      <c r="L82" s="211">
        <f t="shared" si="3"/>
        <v>0</v>
      </c>
      <c r="Q82" s="127"/>
      <c r="R82" s="127"/>
      <c r="S82" s="127"/>
      <c r="T82" s="127"/>
      <c r="U82" s="127"/>
      <c r="V82" s="127"/>
      <c r="W82" s="127"/>
      <c r="X82" s="148"/>
    </row>
    <row r="83" spans="2:24" ht="18" customHeight="1">
      <c r="B83" s="411"/>
      <c r="C83" s="412"/>
      <c r="D83" s="313"/>
      <c r="E83" s="328">
        <f t="shared" si="1"/>
      </c>
      <c r="F83" s="329"/>
      <c r="G83" s="189">
        <f t="shared" si="2"/>
      </c>
      <c r="H83" s="79">
        <f t="shared" si="2"/>
      </c>
      <c r="I83" s="79">
        <f t="shared" si="2"/>
      </c>
      <c r="J83" s="79">
        <f t="shared" si="2"/>
      </c>
      <c r="K83" s="204">
        <f t="shared" si="2"/>
      </c>
      <c r="L83" s="214">
        <f t="shared" si="3"/>
        <v>0</v>
      </c>
      <c r="Q83" s="127"/>
      <c r="R83" s="127"/>
      <c r="S83" s="127"/>
      <c r="T83" s="127"/>
      <c r="U83" s="127"/>
      <c r="V83" s="127"/>
      <c r="W83" s="127"/>
      <c r="X83" s="148"/>
    </row>
    <row r="84" spans="2:24" ht="18" customHeight="1">
      <c r="B84" s="411"/>
      <c r="C84" s="412"/>
      <c r="D84" s="314" t="str">
        <f>"使用（1"&amp;IF($F$9="","単位",$F$9)&amp;"当たり）"</f>
        <v>使用（1年当たり）</v>
      </c>
      <c r="E84" s="315"/>
      <c r="F84" s="316"/>
      <c r="G84" s="218"/>
      <c r="H84" s="219"/>
      <c r="I84" s="219"/>
      <c r="J84" s="77">
        <f>SUM(J74:J83)</f>
        <v>120.14498000000003</v>
      </c>
      <c r="K84" s="220"/>
      <c r="L84" s="215"/>
      <c r="Q84" s="127"/>
      <c r="R84" s="127"/>
      <c r="S84" s="127"/>
      <c r="T84" s="127"/>
      <c r="U84" s="127"/>
      <c r="V84" s="127"/>
      <c r="W84" s="127"/>
      <c r="X84" s="148"/>
    </row>
    <row r="85" spans="2:24" ht="18" customHeight="1" thickBot="1">
      <c r="B85" s="413"/>
      <c r="C85" s="414"/>
      <c r="D85" s="330" t="s">
        <v>108</v>
      </c>
      <c r="E85" s="331"/>
      <c r="F85" s="332"/>
      <c r="G85" s="190">
        <f>SUM(G74:G83)</f>
        <v>106.05346666666668</v>
      </c>
      <c r="H85" s="89">
        <f>SUM(H74:H83)</f>
        <v>141.0415</v>
      </c>
      <c r="I85" s="89">
        <f>SUM(I74:I83)</f>
        <v>25.84963333333334</v>
      </c>
      <c r="J85" s="89">
        <f>SUM(J74:J83)*$E$9</f>
        <v>3604.349400000001</v>
      </c>
      <c r="K85" s="205">
        <f>SUM(K74:K83)</f>
        <v>0</v>
      </c>
      <c r="L85" s="216">
        <f>SUM(G85:K85)</f>
        <v>3877.294000000001</v>
      </c>
      <c r="Q85" s="127"/>
      <c r="R85" s="127"/>
      <c r="S85" s="127"/>
      <c r="T85" s="127"/>
      <c r="U85" s="127"/>
      <c r="V85" s="127"/>
      <c r="W85" s="127"/>
      <c r="X85" s="148"/>
    </row>
    <row r="86" spans="2:24" ht="18" customHeight="1" thickTop="1">
      <c r="B86" s="409" t="s">
        <v>144</v>
      </c>
      <c r="C86" s="410"/>
      <c r="D86" s="311" t="s">
        <v>146</v>
      </c>
      <c r="E86" s="317" t="str">
        <f aca="true" t="shared" si="4" ref="E86:E95">IF(E31="","",E31)</f>
        <v>熱間圧延鋼材</v>
      </c>
      <c r="F86" s="318"/>
      <c r="G86" s="185">
        <f aca="true" t="shared" si="5" ref="G86:K95">IF(G31="","",G31*$G57)</f>
        <v>0.152</v>
      </c>
      <c r="H86" s="87">
        <f t="shared" si="5"/>
      </c>
      <c r="I86" s="87">
        <f t="shared" si="5"/>
      </c>
      <c r="J86" s="87">
        <f t="shared" si="5"/>
      </c>
      <c r="K86" s="200">
        <f t="shared" si="5"/>
      </c>
      <c r="L86" s="210">
        <f aca="true" t="shared" si="6" ref="L86:L95">SUM(G86:I86,K86)+IF(J86="",0,J86*$E$9)</f>
        <v>0.152</v>
      </c>
      <c r="Q86" s="127"/>
      <c r="R86" s="127"/>
      <c r="S86" s="127"/>
      <c r="T86" s="127"/>
      <c r="U86" s="127"/>
      <c r="V86" s="127"/>
      <c r="W86" s="127"/>
      <c r="X86" s="148"/>
    </row>
    <row r="87" spans="2:24" ht="18" customHeight="1">
      <c r="B87" s="411"/>
      <c r="C87" s="412"/>
      <c r="D87" s="311"/>
      <c r="E87" s="317">
        <f t="shared" si="4"/>
      </c>
      <c r="F87" s="318"/>
      <c r="G87" s="186">
        <f t="shared" si="5"/>
      </c>
      <c r="H87" s="78">
        <f t="shared" si="5"/>
      </c>
      <c r="I87" s="78">
        <f t="shared" si="5"/>
      </c>
      <c r="J87" s="78">
        <f t="shared" si="5"/>
      </c>
      <c r="K87" s="201">
        <f t="shared" si="5"/>
      </c>
      <c r="L87" s="211">
        <f t="shared" si="6"/>
        <v>0</v>
      </c>
      <c r="Q87" s="127"/>
      <c r="R87" s="127"/>
      <c r="S87" s="127"/>
      <c r="T87" s="127"/>
      <c r="U87" s="127"/>
      <c r="V87" s="127"/>
      <c r="W87" s="127"/>
      <c r="X87" s="148"/>
    </row>
    <row r="88" spans="2:24" ht="18" customHeight="1">
      <c r="B88" s="411"/>
      <c r="C88" s="412"/>
      <c r="D88" s="311"/>
      <c r="E88" s="317">
        <f t="shared" si="4"/>
      </c>
      <c r="F88" s="318"/>
      <c r="G88" s="186">
        <f t="shared" si="5"/>
      </c>
      <c r="H88" s="78">
        <f t="shared" si="5"/>
      </c>
      <c r="I88" s="78">
        <f t="shared" si="5"/>
      </c>
      <c r="J88" s="78">
        <f t="shared" si="5"/>
      </c>
      <c r="K88" s="201">
        <f t="shared" si="5"/>
      </c>
      <c r="L88" s="211">
        <f t="shared" si="6"/>
        <v>0</v>
      </c>
      <c r="Q88" s="127"/>
      <c r="R88" s="127"/>
      <c r="S88" s="127"/>
      <c r="T88" s="127"/>
      <c r="U88" s="127"/>
      <c r="V88" s="127"/>
      <c r="W88" s="127"/>
      <c r="X88" s="148"/>
    </row>
    <row r="89" spans="2:24" ht="18" customHeight="1">
      <c r="B89" s="411"/>
      <c r="C89" s="412"/>
      <c r="D89" s="311"/>
      <c r="E89" s="317">
        <f t="shared" si="4"/>
      </c>
      <c r="F89" s="318"/>
      <c r="G89" s="186">
        <f t="shared" si="5"/>
      </c>
      <c r="H89" s="78">
        <f t="shared" si="5"/>
      </c>
      <c r="I89" s="78">
        <f t="shared" si="5"/>
      </c>
      <c r="J89" s="78">
        <f t="shared" si="5"/>
      </c>
      <c r="K89" s="201">
        <f t="shared" si="5"/>
      </c>
      <c r="L89" s="211">
        <f t="shared" si="6"/>
        <v>0</v>
      </c>
      <c r="Q89" s="127"/>
      <c r="R89" s="127"/>
      <c r="S89" s="127"/>
      <c r="T89" s="127"/>
      <c r="U89" s="127"/>
      <c r="V89" s="127"/>
      <c r="W89" s="127"/>
      <c r="X89" s="148"/>
    </row>
    <row r="90" spans="2:24" ht="18" customHeight="1">
      <c r="B90" s="411"/>
      <c r="C90" s="412"/>
      <c r="D90" s="311"/>
      <c r="E90" s="317">
        <f t="shared" si="4"/>
      </c>
      <c r="F90" s="318"/>
      <c r="G90" s="187">
        <f t="shared" si="5"/>
      </c>
      <c r="H90" s="85">
        <f t="shared" si="5"/>
      </c>
      <c r="I90" s="85">
        <f t="shared" si="5"/>
      </c>
      <c r="J90" s="85">
        <f t="shared" si="5"/>
      </c>
      <c r="K90" s="202">
        <f t="shared" si="5"/>
      </c>
      <c r="L90" s="212">
        <f t="shared" si="6"/>
        <v>0</v>
      </c>
      <c r="Q90" s="127"/>
      <c r="R90" s="127"/>
      <c r="S90" s="127"/>
      <c r="T90" s="127"/>
      <c r="U90" s="127"/>
      <c r="V90" s="127"/>
      <c r="W90" s="127"/>
      <c r="X90" s="148"/>
    </row>
    <row r="91" spans="2:24" ht="18" customHeight="1">
      <c r="B91" s="411"/>
      <c r="C91" s="412"/>
      <c r="D91" s="312" t="s">
        <v>161</v>
      </c>
      <c r="E91" s="327" t="str">
        <f t="shared" si="4"/>
        <v>A重油</v>
      </c>
      <c r="F91" s="316"/>
      <c r="G91" s="188">
        <f t="shared" si="5"/>
        <v>81.28890000000001</v>
      </c>
      <c r="H91" s="77">
        <f t="shared" si="5"/>
        <v>162.57780000000002</v>
      </c>
      <c r="I91" s="77">
        <f t="shared" si="5"/>
      </c>
      <c r="J91" s="77">
        <f t="shared" si="5"/>
        <v>2.70963</v>
      </c>
      <c r="K91" s="203">
        <f t="shared" si="5"/>
      </c>
      <c r="L91" s="213">
        <f t="shared" si="6"/>
        <v>325.15560000000005</v>
      </c>
      <c r="Q91" s="127"/>
      <c r="R91" s="127"/>
      <c r="S91" s="127"/>
      <c r="T91" s="127"/>
      <c r="U91" s="127"/>
      <c r="V91" s="127"/>
      <c r="W91" s="127"/>
      <c r="X91" s="148"/>
    </row>
    <row r="92" spans="2:24" ht="18" customHeight="1">
      <c r="B92" s="411"/>
      <c r="C92" s="412"/>
      <c r="D92" s="311"/>
      <c r="E92" s="317" t="str">
        <f t="shared" si="4"/>
        <v>電気</v>
      </c>
      <c r="F92" s="318"/>
      <c r="G92" s="186">
        <f t="shared" si="5"/>
      </c>
      <c r="H92" s="78">
        <f t="shared" si="5"/>
        <v>11.120000000000001</v>
      </c>
      <c r="I92" s="78">
        <f t="shared" si="5"/>
      </c>
      <c r="J92" s="78">
        <f t="shared" si="5"/>
        <v>1.6680000000000001</v>
      </c>
      <c r="K92" s="201">
        <f t="shared" si="5"/>
      </c>
      <c r="L92" s="211">
        <f t="shared" si="6"/>
        <v>61.16000000000001</v>
      </c>
      <c r="Q92" s="127"/>
      <c r="R92" s="127"/>
      <c r="S92" s="127"/>
      <c r="T92" s="127"/>
      <c r="U92" s="127"/>
      <c r="V92" s="127"/>
      <c r="W92" s="127"/>
      <c r="X92" s="148"/>
    </row>
    <row r="93" spans="2:24" ht="18" customHeight="1">
      <c r="B93" s="411"/>
      <c r="C93" s="412"/>
      <c r="D93" s="311"/>
      <c r="E93" s="317" t="str">
        <f t="shared" si="4"/>
        <v>軽油</v>
      </c>
      <c r="F93" s="318"/>
      <c r="G93" s="186">
        <f t="shared" si="5"/>
      </c>
      <c r="H93" s="78">
        <f t="shared" si="5"/>
      </c>
      <c r="I93" s="78">
        <f t="shared" si="5"/>
        <v>25.84963333333334</v>
      </c>
      <c r="J93" s="78">
        <f t="shared" si="5"/>
        <v>155.09780000000003</v>
      </c>
      <c r="K93" s="201">
        <f t="shared" si="5"/>
      </c>
      <c r="L93" s="211">
        <f t="shared" si="6"/>
        <v>4678.783633333334</v>
      </c>
      <c r="Q93" s="127"/>
      <c r="R93" s="127"/>
      <c r="S93" s="127"/>
      <c r="T93" s="127"/>
      <c r="U93" s="127"/>
      <c r="V93" s="127"/>
      <c r="W93" s="127"/>
      <c r="X93" s="148"/>
    </row>
    <row r="94" spans="2:24" ht="18" customHeight="1">
      <c r="B94" s="411"/>
      <c r="C94" s="412"/>
      <c r="D94" s="311"/>
      <c r="E94" s="317">
        <f t="shared" si="4"/>
      </c>
      <c r="F94" s="318"/>
      <c r="G94" s="186">
        <f t="shared" si="5"/>
      </c>
      <c r="H94" s="78">
        <f t="shared" si="5"/>
      </c>
      <c r="I94" s="78">
        <f t="shared" si="5"/>
      </c>
      <c r="J94" s="78">
        <f t="shared" si="5"/>
      </c>
      <c r="K94" s="201">
        <f t="shared" si="5"/>
      </c>
      <c r="L94" s="211">
        <f t="shared" si="6"/>
        <v>0</v>
      </c>
      <c r="Q94" s="127"/>
      <c r="R94" s="127"/>
      <c r="S94" s="127"/>
      <c r="T94" s="127"/>
      <c r="U94" s="127"/>
      <c r="V94" s="127"/>
      <c r="W94" s="127"/>
      <c r="X94" s="148"/>
    </row>
    <row r="95" spans="2:24" ht="18" customHeight="1">
      <c r="B95" s="411"/>
      <c r="C95" s="412"/>
      <c r="D95" s="313"/>
      <c r="E95" s="328">
        <f t="shared" si="4"/>
      </c>
      <c r="F95" s="329"/>
      <c r="G95" s="187">
        <f t="shared" si="5"/>
      </c>
      <c r="H95" s="85">
        <f t="shared" si="5"/>
      </c>
      <c r="I95" s="85">
        <f t="shared" si="5"/>
      </c>
      <c r="J95" s="85">
        <f t="shared" si="5"/>
      </c>
      <c r="K95" s="202">
        <f t="shared" si="5"/>
      </c>
      <c r="L95" s="212">
        <f t="shared" si="6"/>
        <v>0</v>
      </c>
      <c r="Q95" s="127"/>
      <c r="R95" s="127"/>
      <c r="S95" s="127"/>
      <c r="T95" s="127"/>
      <c r="U95" s="127"/>
      <c r="V95" s="127"/>
      <c r="W95" s="127"/>
      <c r="X95" s="148"/>
    </row>
    <row r="96" spans="2:24" ht="18" customHeight="1">
      <c r="B96" s="411"/>
      <c r="C96" s="412"/>
      <c r="D96" s="314" t="str">
        <f>"使用（1"&amp;IF($F$9="","単位",$F$9)&amp;"当たり）"</f>
        <v>使用（1年当たり）</v>
      </c>
      <c r="E96" s="315"/>
      <c r="F96" s="316"/>
      <c r="G96" s="218"/>
      <c r="H96" s="219"/>
      <c r="I96" s="219"/>
      <c r="J96" s="77">
        <f>SUM(J86:J95)</f>
        <v>159.47543000000005</v>
      </c>
      <c r="K96" s="220"/>
      <c r="L96" s="215"/>
      <c r="Q96" s="127"/>
      <c r="R96" s="127"/>
      <c r="S96" s="127"/>
      <c r="T96" s="127"/>
      <c r="U96" s="127"/>
      <c r="V96" s="127"/>
      <c r="W96" s="127"/>
      <c r="X96" s="148"/>
    </row>
    <row r="97" spans="2:24" ht="18" customHeight="1" thickBot="1">
      <c r="B97" s="411"/>
      <c r="C97" s="412"/>
      <c r="D97" s="308" t="s">
        <v>108</v>
      </c>
      <c r="E97" s="309"/>
      <c r="F97" s="310"/>
      <c r="G97" s="191">
        <f>SUM(G86:G95)</f>
        <v>81.44090000000001</v>
      </c>
      <c r="H97" s="86">
        <f>SUM(H86:H95)</f>
        <v>173.69780000000003</v>
      </c>
      <c r="I97" s="86">
        <f>SUM(I86:I95)</f>
        <v>25.84963333333334</v>
      </c>
      <c r="J97" s="86">
        <f>SUM(J86:J95)*$E$9</f>
        <v>4784.2629000000015</v>
      </c>
      <c r="K97" s="206">
        <f>SUM(K86:K95)</f>
        <v>0</v>
      </c>
      <c r="L97" s="212">
        <f>SUM(G97:K97)</f>
        <v>5065.251233333335</v>
      </c>
      <c r="Q97" s="127"/>
      <c r="R97" s="127"/>
      <c r="S97" s="127"/>
      <c r="T97" s="127"/>
      <c r="U97" s="127"/>
      <c r="V97" s="127"/>
      <c r="W97" s="127"/>
      <c r="X97" s="148"/>
    </row>
    <row r="98" spans="2:24" ht="18" customHeight="1" thickBot="1" thickTop="1">
      <c r="B98" s="406" t="str">
        <f>"効果発現製品1"&amp;IF(F12="","単位",F12)&amp;"当たりのCO2削減量(全使用期間)"</f>
        <v>効果発現製品1両当たりのCO2削減量(全使用期間)</v>
      </c>
      <c r="C98" s="407"/>
      <c r="D98" s="407"/>
      <c r="E98" s="407"/>
      <c r="F98" s="408"/>
      <c r="G98" s="192">
        <f aca="true" t="shared" si="7" ref="G98:L98">G97-G85</f>
        <v>-24.612566666666666</v>
      </c>
      <c r="H98" s="184">
        <f t="shared" si="7"/>
        <v>32.656300000000016</v>
      </c>
      <c r="I98" s="184">
        <f t="shared" si="7"/>
        <v>0</v>
      </c>
      <c r="J98" s="184">
        <f t="shared" si="7"/>
        <v>1179.9135000000006</v>
      </c>
      <c r="K98" s="207">
        <f t="shared" si="7"/>
        <v>0</v>
      </c>
      <c r="L98" s="217">
        <f t="shared" si="7"/>
        <v>1187.9572333333344</v>
      </c>
      <c r="Q98" s="127"/>
      <c r="R98" s="127"/>
      <c r="S98" s="127"/>
      <c r="T98" s="127"/>
      <c r="U98" s="127"/>
      <c r="V98" s="127"/>
      <c r="W98" s="127"/>
      <c r="X98" s="148"/>
    </row>
    <row r="99" spans="17:24" ht="14.25" thickTop="1">
      <c r="Q99" s="127"/>
      <c r="R99" s="127"/>
      <c r="S99" s="127"/>
      <c r="T99" s="127"/>
      <c r="U99" s="127"/>
      <c r="V99" s="127"/>
      <c r="W99" s="127"/>
      <c r="X99" s="148"/>
    </row>
    <row r="100" spans="17:24" ht="13.5">
      <c r="Q100" s="127"/>
      <c r="R100" s="127"/>
      <c r="S100" s="127"/>
      <c r="T100" s="127"/>
      <c r="U100" s="127"/>
      <c r="V100" s="127"/>
      <c r="W100" s="127"/>
      <c r="X100" s="148"/>
    </row>
    <row r="101" spans="2:24" ht="15.75" customHeight="1">
      <c r="B101" s="5" t="s">
        <v>167</v>
      </c>
      <c r="Q101" s="127"/>
      <c r="R101" s="127"/>
      <c r="S101" s="127"/>
      <c r="T101" s="127"/>
      <c r="U101" s="127"/>
      <c r="V101" s="127"/>
      <c r="W101" s="127"/>
      <c r="X101" s="148"/>
    </row>
    <row r="102" spans="2:24" ht="21" customHeight="1" thickBot="1">
      <c r="B102" s="319" t="s">
        <v>93</v>
      </c>
      <c r="C102" s="320"/>
      <c r="D102" s="321"/>
      <c r="E102" s="93" t="s">
        <v>41</v>
      </c>
      <c r="F102" s="93" t="s">
        <v>87</v>
      </c>
      <c r="Q102" s="127"/>
      <c r="R102" s="127"/>
      <c r="S102" s="127"/>
      <c r="T102" s="127"/>
      <c r="U102" s="127"/>
      <c r="V102" s="127"/>
      <c r="W102" s="127"/>
      <c r="X102" s="148"/>
    </row>
    <row r="103" spans="2:24" ht="43.5" customHeight="1" thickBot="1">
      <c r="B103" s="197" t="s">
        <v>37</v>
      </c>
      <c r="C103" s="322" t="s">
        <v>79</v>
      </c>
      <c r="D103" s="323"/>
      <c r="E103" s="198">
        <f>(L97-L85)*$E$10/$E$11/1000</f>
        <v>59.39786166666672</v>
      </c>
      <c r="F103" s="199" t="s">
        <v>148</v>
      </c>
      <c r="H103" s="74"/>
      <c r="Q103" s="127"/>
      <c r="R103" s="127"/>
      <c r="S103" s="127"/>
      <c r="T103" s="127"/>
      <c r="U103" s="127"/>
      <c r="V103" s="127"/>
      <c r="W103" s="127"/>
      <c r="X103" s="148"/>
    </row>
    <row r="104" spans="2:24" ht="34.5" customHeight="1">
      <c r="B104" s="194" t="s">
        <v>38</v>
      </c>
      <c r="C104" s="324" t="s">
        <v>145</v>
      </c>
      <c r="D104" s="325"/>
      <c r="E104" s="195">
        <f>100-(L85/L97)*100</f>
        <v>23.45307623668579</v>
      </c>
      <c r="F104" s="196" t="s">
        <v>95</v>
      </c>
      <c r="Q104" s="127"/>
      <c r="R104" s="127"/>
      <c r="S104" s="127"/>
      <c r="T104" s="127"/>
      <c r="U104" s="127"/>
      <c r="V104" s="127"/>
      <c r="W104" s="127"/>
      <c r="X104" s="148"/>
    </row>
    <row r="105" spans="17:24" ht="13.5">
      <c r="Q105" s="127"/>
      <c r="R105" s="127"/>
      <c r="S105" s="127"/>
      <c r="T105" s="127"/>
      <c r="U105" s="127"/>
      <c r="V105" s="127"/>
      <c r="W105" s="127"/>
      <c r="X105" s="148"/>
    </row>
    <row r="106" spans="17:24" ht="13.5">
      <c r="Q106" s="127"/>
      <c r="R106" s="127"/>
      <c r="S106" s="127"/>
      <c r="T106" s="127"/>
      <c r="U106" s="127"/>
      <c r="V106" s="127"/>
      <c r="W106" s="127"/>
      <c r="X106" s="148"/>
    </row>
    <row r="107" spans="2:24" ht="15.75" customHeight="1">
      <c r="B107" s="5" t="s">
        <v>102</v>
      </c>
      <c r="Q107" s="127"/>
      <c r="R107" s="127"/>
      <c r="S107" s="127"/>
      <c r="T107" s="127"/>
      <c r="U107" s="127"/>
      <c r="V107" s="127"/>
      <c r="W107" s="127"/>
      <c r="X107" s="148"/>
    </row>
    <row r="108" spans="2:24" ht="27" customHeight="1">
      <c r="B108" s="401" t="s">
        <v>104</v>
      </c>
      <c r="C108" s="444"/>
      <c r="D108" s="445"/>
      <c r="E108" s="442" t="s">
        <v>110</v>
      </c>
      <c r="F108" s="442"/>
      <c r="Q108" s="127"/>
      <c r="R108" s="127"/>
      <c r="S108" s="127"/>
      <c r="T108" s="127"/>
      <c r="U108" s="127"/>
      <c r="V108" s="127"/>
      <c r="W108" s="127"/>
      <c r="X108" s="148"/>
    </row>
    <row r="109" spans="2:24" ht="18" customHeight="1">
      <c r="B109" s="305">
        <v>2015</v>
      </c>
      <c r="C109" s="306"/>
      <c r="D109" s="307"/>
      <c r="E109" s="405">
        <v>50</v>
      </c>
      <c r="F109" s="405"/>
      <c r="Q109" s="127"/>
      <c r="R109" s="127"/>
      <c r="S109" s="127"/>
      <c r="T109" s="127"/>
      <c r="U109" s="127"/>
      <c r="V109" s="127"/>
      <c r="W109" s="127"/>
      <c r="X109" s="148"/>
    </row>
    <row r="110" spans="2:24" ht="18" customHeight="1">
      <c r="B110" s="305">
        <v>2016</v>
      </c>
      <c r="C110" s="306"/>
      <c r="D110" s="307"/>
      <c r="E110" s="405">
        <v>50</v>
      </c>
      <c r="F110" s="405"/>
      <c r="Q110" s="127"/>
      <c r="R110" s="127"/>
      <c r="S110" s="127"/>
      <c r="T110" s="127"/>
      <c r="U110" s="127"/>
      <c r="V110" s="127"/>
      <c r="W110" s="127"/>
      <c r="X110" s="148"/>
    </row>
    <row r="111" spans="2:24" ht="18" customHeight="1">
      <c r="B111" s="305">
        <v>2017</v>
      </c>
      <c r="C111" s="306"/>
      <c r="D111" s="307"/>
      <c r="E111" s="405">
        <v>50</v>
      </c>
      <c r="F111" s="405"/>
      <c r="Q111" s="127"/>
      <c r="R111" s="127"/>
      <c r="S111" s="127"/>
      <c r="T111" s="127"/>
      <c r="U111" s="127"/>
      <c r="V111" s="127"/>
      <c r="W111" s="127"/>
      <c r="X111" s="148"/>
    </row>
    <row r="112" spans="2:24" ht="18" customHeight="1">
      <c r="B112" s="305">
        <v>2018</v>
      </c>
      <c r="C112" s="306"/>
      <c r="D112" s="307"/>
      <c r="E112" s="405">
        <v>50</v>
      </c>
      <c r="F112" s="405"/>
      <c r="Q112" s="127"/>
      <c r="R112" s="127"/>
      <c r="S112" s="127"/>
      <c r="T112" s="127"/>
      <c r="U112" s="127"/>
      <c r="V112" s="127"/>
      <c r="W112" s="127"/>
      <c r="X112" s="148"/>
    </row>
    <row r="113" spans="2:24" ht="18" customHeight="1">
      <c r="B113" s="305">
        <v>2019</v>
      </c>
      <c r="C113" s="306"/>
      <c r="D113" s="307"/>
      <c r="E113" s="405">
        <v>50</v>
      </c>
      <c r="F113" s="405"/>
      <c r="Q113" s="127"/>
      <c r="R113" s="127"/>
      <c r="S113" s="127"/>
      <c r="T113" s="127"/>
      <c r="U113" s="127"/>
      <c r="V113" s="127"/>
      <c r="W113" s="127"/>
      <c r="X113" s="148"/>
    </row>
    <row r="114" spans="2:24" ht="18" customHeight="1">
      <c r="B114" s="401" t="s">
        <v>105</v>
      </c>
      <c r="C114" s="402"/>
      <c r="D114" s="403"/>
      <c r="E114" s="443">
        <f>SUM(E109:F113)</f>
        <v>250</v>
      </c>
      <c r="F114" s="443"/>
      <c r="Q114" s="127"/>
      <c r="R114" s="127"/>
      <c r="S114" s="127"/>
      <c r="T114" s="127"/>
      <c r="U114" s="127"/>
      <c r="V114" s="127"/>
      <c r="W114" s="127"/>
      <c r="X114" s="148"/>
    </row>
    <row r="115" spans="2:24" ht="13.5">
      <c r="B115" s="5"/>
      <c r="Q115" s="127"/>
      <c r="R115" s="127"/>
      <c r="S115" s="127"/>
      <c r="T115" s="127"/>
      <c r="U115" s="127"/>
      <c r="V115" s="127"/>
      <c r="W115" s="127"/>
      <c r="X115" s="148"/>
    </row>
    <row r="116" spans="2:24" ht="18" customHeight="1">
      <c r="B116" s="9" t="s">
        <v>103</v>
      </c>
      <c r="Q116" s="127"/>
      <c r="R116" s="127"/>
      <c r="S116" s="127"/>
      <c r="T116" s="127"/>
      <c r="U116" s="127"/>
      <c r="V116" s="127"/>
      <c r="W116" s="127"/>
      <c r="X116" s="148"/>
    </row>
    <row r="117" spans="2:24" ht="18" customHeight="1">
      <c r="B117" s="433"/>
      <c r="C117" s="434"/>
      <c r="D117" s="434"/>
      <c r="E117" s="434"/>
      <c r="F117" s="434"/>
      <c r="G117" s="434"/>
      <c r="H117" s="434"/>
      <c r="I117" s="434"/>
      <c r="J117" s="435"/>
      <c r="Q117" s="127"/>
      <c r="R117" s="127"/>
      <c r="S117" s="127"/>
      <c r="T117" s="127"/>
      <c r="U117" s="127"/>
      <c r="V117" s="127"/>
      <c r="W117" s="127"/>
      <c r="X117" s="148"/>
    </row>
    <row r="118" spans="2:24" ht="18" customHeight="1">
      <c r="B118" s="436"/>
      <c r="C118" s="437"/>
      <c r="D118" s="437"/>
      <c r="E118" s="437"/>
      <c r="F118" s="437"/>
      <c r="G118" s="437"/>
      <c r="H118" s="437"/>
      <c r="I118" s="437"/>
      <c r="J118" s="438"/>
      <c r="Q118" s="127"/>
      <c r="R118" s="127"/>
      <c r="S118" s="127"/>
      <c r="T118" s="127"/>
      <c r="U118" s="127"/>
      <c r="V118" s="127"/>
      <c r="W118" s="127"/>
      <c r="X118" s="148"/>
    </row>
    <row r="119" spans="2:24" ht="18" customHeight="1">
      <c r="B119" s="436"/>
      <c r="C119" s="437"/>
      <c r="D119" s="437"/>
      <c r="E119" s="437"/>
      <c r="F119" s="437"/>
      <c r="G119" s="437"/>
      <c r="H119" s="437"/>
      <c r="I119" s="437"/>
      <c r="J119" s="438"/>
      <c r="Q119" s="127"/>
      <c r="R119" s="127"/>
      <c r="S119" s="127"/>
      <c r="T119" s="127"/>
      <c r="U119" s="127"/>
      <c r="V119" s="127"/>
      <c r="W119" s="127"/>
      <c r="X119" s="148"/>
    </row>
    <row r="120" spans="2:24" ht="18" customHeight="1">
      <c r="B120" s="436"/>
      <c r="C120" s="437"/>
      <c r="D120" s="437"/>
      <c r="E120" s="437"/>
      <c r="F120" s="437"/>
      <c r="G120" s="437"/>
      <c r="H120" s="437"/>
      <c r="I120" s="437"/>
      <c r="J120" s="438"/>
      <c r="Q120" s="127"/>
      <c r="R120" s="127"/>
      <c r="S120" s="127"/>
      <c r="T120" s="127"/>
      <c r="U120" s="127"/>
      <c r="V120" s="127"/>
      <c r="W120" s="127"/>
      <c r="X120" s="148"/>
    </row>
    <row r="121" spans="2:24" ht="18" customHeight="1">
      <c r="B121" s="436"/>
      <c r="C121" s="437"/>
      <c r="D121" s="437"/>
      <c r="E121" s="437"/>
      <c r="F121" s="437"/>
      <c r="G121" s="437"/>
      <c r="H121" s="437"/>
      <c r="I121" s="437"/>
      <c r="J121" s="438"/>
      <c r="Q121" s="127"/>
      <c r="R121" s="127"/>
      <c r="S121" s="127"/>
      <c r="T121" s="127"/>
      <c r="U121" s="127"/>
      <c r="V121" s="127"/>
      <c r="W121" s="127"/>
      <c r="X121" s="148"/>
    </row>
    <row r="122" spans="2:24" ht="18" customHeight="1">
      <c r="B122" s="439"/>
      <c r="C122" s="440"/>
      <c r="D122" s="440"/>
      <c r="E122" s="440"/>
      <c r="F122" s="440"/>
      <c r="G122" s="440"/>
      <c r="H122" s="440"/>
      <c r="I122" s="440"/>
      <c r="J122" s="441"/>
      <c r="Q122" s="127"/>
      <c r="R122" s="127"/>
      <c r="S122" s="127"/>
      <c r="T122" s="127"/>
      <c r="U122" s="127"/>
      <c r="V122" s="127"/>
      <c r="W122" s="127"/>
      <c r="X122" s="148"/>
    </row>
    <row r="123" spans="2:24" ht="13.5">
      <c r="B123" s="80"/>
      <c r="Q123" s="127"/>
      <c r="R123" s="127"/>
      <c r="S123" s="127"/>
      <c r="T123" s="127"/>
      <c r="U123" s="127"/>
      <c r="V123" s="127"/>
      <c r="W123" s="127"/>
      <c r="X123" s="148"/>
    </row>
    <row r="124" spans="17:24" ht="13.5">
      <c r="Q124" s="127"/>
      <c r="R124" s="127"/>
      <c r="S124" s="127"/>
      <c r="T124" s="127"/>
      <c r="U124" s="127"/>
      <c r="V124" s="127"/>
      <c r="W124" s="127"/>
      <c r="X124" s="148"/>
    </row>
    <row r="125" spans="17:24" ht="13.5">
      <c r="Q125" s="127"/>
      <c r="R125" s="127"/>
      <c r="S125" s="127"/>
      <c r="T125" s="127"/>
      <c r="U125" s="127"/>
      <c r="V125" s="127"/>
      <c r="W125" s="127"/>
      <c r="X125" s="148"/>
    </row>
  </sheetData>
  <sheetProtection/>
  <mergeCells count="131">
    <mergeCell ref="Q3:W3"/>
    <mergeCell ref="F18:F20"/>
    <mergeCell ref="L18:N20"/>
    <mergeCell ref="G18:K18"/>
    <mergeCell ref="G19:G20"/>
    <mergeCell ref="H19:H20"/>
    <mergeCell ref="I19:I20"/>
    <mergeCell ref="K19:K20"/>
    <mergeCell ref="G12:K12"/>
    <mergeCell ref="G8:K8"/>
    <mergeCell ref="B117:J122"/>
    <mergeCell ref="E108:F108"/>
    <mergeCell ref="E109:F109"/>
    <mergeCell ref="E110:F110"/>
    <mergeCell ref="E114:F114"/>
    <mergeCell ref="E112:F112"/>
    <mergeCell ref="E113:F113"/>
    <mergeCell ref="B108:D108"/>
    <mergeCell ref="B113:D113"/>
    <mergeCell ref="B114:D114"/>
    <mergeCell ref="G11:K11"/>
    <mergeCell ref="I72:I73"/>
    <mergeCell ref="G71:L71"/>
    <mergeCell ref="J72:J73"/>
    <mergeCell ref="C12:D12"/>
    <mergeCell ref="B45:C46"/>
    <mergeCell ref="D21:D25"/>
    <mergeCell ref="D26:D30"/>
    <mergeCell ref="L21:N30"/>
    <mergeCell ref="L31:N40"/>
    <mergeCell ref="E95:F95"/>
    <mergeCell ref="B74:C85"/>
    <mergeCell ref="B86:C97"/>
    <mergeCell ref="E77:F77"/>
    <mergeCell ref="B71:C73"/>
    <mergeCell ref="B18:C20"/>
    <mergeCell ref="B21:C30"/>
    <mergeCell ref="E62:F62"/>
    <mergeCell ref="E63:F63"/>
    <mergeCell ref="E90:F90"/>
    <mergeCell ref="B8:D8"/>
    <mergeCell ref="C9:D9"/>
    <mergeCell ref="C10:D10"/>
    <mergeCell ref="C11:D11"/>
    <mergeCell ref="E111:F111"/>
    <mergeCell ref="E81:F81"/>
    <mergeCell ref="B98:F98"/>
    <mergeCell ref="E92:F92"/>
    <mergeCell ref="E93:F93"/>
    <mergeCell ref="E94:F94"/>
    <mergeCell ref="G9:K9"/>
    <mergeCell ref="G10:K10"/>
    <mergeCell ref="E53:F53"/>
    <mergeCell ref="B31:C40"/>
    <mergeCell ref="D31:D35"/>
    <mergeCell ref="D36:D40"/>
    <mergeCell ref="E51:F51"/>
    <mergeCell ref="D52:D56"/>
    <mergeCell ref="E52:F52"/>
    <mergeCell ref="E54:F54"/>
    <mergeCell ref="I57:L57"/>
    <mergeCell ref="B47:C56"/>
    <mergeCell ref="D47:D51"/>
    <mergeCell ref="E47:F47"/>
    <mergeCell ref="E48:F48"/>
    <mergeCell ref="E49:F49"/>
    <mergeCell ref="E50:F50"/>
    <mergeCell ref="E55:F55"/>
    <mergeCell ref="E56:F56"/>
    <mergeCell ref="I55:L55"/>
    <mergeCell ref="I45:L46"/>
    <mergeCell ref="I52:L52"/>
    <mergeCell ref="I53:L53"/>
    <mergeCell ref="I54:L54"/>
    <mergeCell ref="I47:L47"/>
    <mergeCell ref="D45:F46"/>
    <mergeCell ref="G45:H45"/>
    <mergeCell ref="I56:L56"/>
    <mergeCell ref="B57:C66"/>
    <mergeCell ref="D57:D61"/>
    <mergeCell ref="E57:F57"/>
    <mergeCell ref="E58:F58"/>
    <mergeCell ref="E59:F59"/>
    <mergeCell ref="E65:F65"/>
    <mergeCell ref="E60:F60"/>
    <mergeCell ref="E61:F61"/>
    <mergeCell ref="D62:D66"/>
    <mergeCell ref="I58:L58"/>
    <mergeCell ref="I63:L63"/>
    <mergeCell ref="I64:L64"/>
    <mergeCell ref="I59:L59"/>
    <mergeCell ref="I60:L60"/>
    <mergeCell ref="I61:L61"/>
    <mergeCell ref="I62:L62"/>
    <mergeCell ref="I65:L65"/>
    <mergeCell ref="E64:F64"/>
    <mergeCell ref="E86:F86"/>
    <mergeCell ref="I66:L66"/>
    <mergeCell ref="E66:F66"/>
    <mergeCell ref="G72:G73"/>
    <mergeCell ref="K72:K73"/>
    <mergeCell ref="D71:F73"/>
    <mergeCell ref="E75:F75"/>
    <mergeCell ref="E74:F74"/>
    <mergeCell ref="E91:F91"/>
    <mergeCell ref="E80:F80"/>
    <mergeCell ref="E82:F82"/>
    <mergeCell ref="E83:F83"/>
    <mergeCell ref="D85:F85"/>
    <mergeCell ref="E88:F88"/>
    <mergeCell ref="E89:F89"/>
    <mergeCell ref="E78:F78"/>
    <mergeCell ref="B112:D112"/>
    <mergeCell ref="B102:D102"/>
    <mergeCell ref="C103:D103"/>
    <mergeCell ref="C104:D104"/>
    <mergeCell ref="H72:H73"/>
    <mergeCell ref="D96:F96"/>
    <mergeCell ref="E79:F79"/>
    <mergeCell ref="E87:F87"/>
    <mergeCell ref="E76:F76"/>
    <mergeCell ref="D18:E20"/>
    <mergeCell ref="B109:D109"/>
    <mergeCell ref="B110:D110"/>
    <mergeCell ref="B111:D111"/>
    <mergeCell ref="D97:F97"/>
    <mergeCell ref="D74:D78"/>
    <mergeCell ref="D91:D95"/>
    <mergeCell ref="D79:D83"/>
    <mergeCell ref="D84:F84"/>
    <mergeCell ref="D86:D90"/>
  </mergeCells>
  <conditionalFormatting sqref="G21:K40 G74:K98">
    <cfRule type="expression" priority="1" dxfId="0" stopIfTrue="1">
      <formula>Q$20=FALSE</formula>
    </cfRule>
  </conditionalFormatting>
  <dataValidations count="3">
    <dataValidation type="list" allowBlank="1" showInputMessage="1" showErrorMessage="1" sqref="B109:B113">
      <formula1>"2012,2013,2014,2015,2016,2017,2018,2019,2020,2021"</formula1>
    </dataValidation>
    <dataValidation allowBlank="1" showInputMessage="1" sqref="E52:E66 D84:D85 E74:E83 E86:E95 D96:D97"/>
    <dataValidation type="list" allowBlank="1" showInputMessage="1" sqref="E26:E30 E36:E40">
      <formula1>エネルギーの種類</formula1>
    </dataValidation>
  </dataValidations>
  <printOptions/>
  <pageMargins left="0.5905511811023623" right="0.5905511811023623" top="0.5905511811023623" bottom="0.5905511811023623" header="0.5118110236220472" footer="0.5118110236220472"/>
  <pageSetup fitToHeight="2" horizontalDpi="600" verticalDpi="600" orientation="portrait" paperSize="9" scale="57" r:id="rId1"/>
  <rowBreaks count="1" manualBreakCount="1">
    <brk id="67" max="14" man="1"/>
  </rowBreaks>
</worksheet>
</file>

<file path=xl/worksheets/sheet3.xml><?xml version="1.0" encoding="utf-8"?>
<worksheet xmlns="http://schemas.openxmlformats.org/spreadsheetml/2006/main" xmlns:r="http://schemas.openxmlformats.org/officeDocument/2006/relationships">
  <sheetPr>
    <pageSetUpPr fitToPage="1"/>
  </sheetPr>
  <dimension ref="A2:X62"/>
  <sheetViews>
    <sheetView showGridLines="0" view="pageBreakPreview" zoomScale="85" zoomScaleNormal="85" zoomScaleSheetLayoutView="85" zoomScalePageLayoutView="0" workbookViewId="0" topLeftCell="A34">
      <selection activeCell="Y9" sqref="Y9"/>
    </sheetView>
  </sheetViews>
  <sheetFormatPr defaultColWidth="9.00390625" defaultRowHeight="13.5"/>
  <cols>
    <col min="1" max="1" width="1.75390625" style="19" customWidth="1"/>
    <col min="2" max="2" width="3.75390625" style="20" customWidth="1"/>
    <col min="3" max="3" width="8.875" style="20" bestFit="1" customWidth="1"/>
    <col min="4" max="4" width="17.25390625" style="20" customWidth="1"/>
    <col min="5" max="5" width="9.875" style="20" customWidth="1"/>
    <col min="6" max="6" width="10.625" style="20" customWidth="1"/>
    <col min="7" max="7" width="25.50390625" style="20" customWidth="1"/>
    <col min="8" max="8" width="1.4921875" style="20" customWidth="1"/>
    <col min="9" max="10" width="10.625" style="20" customWidth="1"/>
    <col min="11" max="11" width="32.50390625" style="20" customWidth="1"/>
    <col min="12" max="12" width="2.875" style="20" customWidth="1"/>
    <col min="13" max="13" width="9.00390625" style="20" customWidth="1"/>
    <col min="14" max="14" width="28.75390625" style="20" hidden="1" customWidth="1"/>
    <col min="15" max="15" width="6.875" style="20" hidden="1" customWidth="1"/>
    <col min="16" max="16" width="8.50390625" style="19" hidden="1" customWidth="1"/>
    <col min="17" max="18" width="9.00390625" style="19" hidden="1" customWidth="1"/>
    <col min="19" max="21" width="10.375" style="19" hidden="1" customWidth="1"/>
    <col min="22" max="22" width="12.375" style="19" hidden="1" customWidth="1"/>
    <col min="23" max="23" width="12.125" style="19" hidden="1" customWidth="1"/>
    <col min="24" max="24" width="22.00390625" style="19" hidden="1" customWidth="1"/>
    <col min="25" max="16384" width="9.00390625" style="19" customWidth="1"/>
  </cols>
  <sheetData>
    <row r="2" spans="2:15" s="22" customFormat="1" ht="13.5">
      <c r="B2" s="19"/>
      <c r="C2" s="20"/>
      <c r="D2" s="20"/>
      <c r="E2" s="21"/>
      <c r="F2" s="21"/>
      <c r="G2" s="21"/>
      <c r="H2" s="21"/>
      <c r="I2" s="21"/>
      <c r="J2" s="21"/>
      <c r="K2" s="21"/>
      <c r="L2" s="21"/>
      <c r="M2" s="21"/>
      <c r="N2" s="21"/>
      <c r="O2" s="21"/>
    </row>
    <row r="3" spans="2:15" s="22" customFormat="1" ht="6.75" customHeight="1">
      <c r="B3" s="20"/>
      <c r="C3" s="20"/>
      <c r="D3" s="20"/>
      <c r="E3" s="21"/>
      <c r="F3" s="21"/>
      <c r="G3" s="21"/>
      <c r="H3" s="21"/>
      <c r="I3" s="21"/>
      <c r="J3" s="21"/>
      <c r="K3" s="21"/>
      <c r="L3" s="21"/>
      <c r="M3" s="21"/>
      <c r="N3" s="21"/>
      <c r="O3" s="21"/>
    </row>
    <row r="4" spans="2:15" s="22" customFormat="1" ht="13.5">
      <c r="B4" s="20"/>
      <c r="C4" s="20"/>
      <c r="D4" s="20"/>
      <c r="E4" s="21"/>
      <c r="F4" s="21"/>
      <c r="G4" s="21"/>
      <c r="H4" s="21"/>
      <c r="I4" s="21"/>
      <c r="J4" s="21"/>
      <c r="K4" s="21"/>
      <c r="L4" s="21"/>
      <c r="M4" s="21"/>
      <c r="N4" s="21"/>
      <c r="O4" s="21"/>
    </row>
    <row r="5" spans="2:15" s="22" customFormat="1" ht="21.75" customHeight="1">
      <c r="B5" s="20"/>
      <c r="C5" s="20"/>
      <c r="D5" s="20"/>
      <c r="E5" s="21"/>
      <c r="F5" s="21"/>
      <c r="G5" s="21"/>
      <c r="H5" s="21"/>
      <c r="I5" s="21"/>
      <c r="J5" s="21"/>
      <c r="K5" s="21"/>
      <c r="L5" s="21"/>
      <c r="M5" s="21"/>
      <c r="N5" s="21"/>
      <c r="O5" s="21"/>
    </row>
    <row r="6" spans="2:15" s="22" customFormat="1" ht="21.75" customHeight="1">
      <c r="B6" s="20"/>
      <c r="C6" s="20"/>
      <c r="D6" s="20"/>
      <c r="E6" s="21"/>
      <c r="F6" s="21"/>
      <c r="G6" s="21"/>
      <c r="H6" s="21"/>
      <c r="I6" s="21"/>
      <c r="J6" s="21"/>
      <c r="K6" s="21"/>
      <c r="L6" s="21"/>
      <c r="M6" s="21"/>
      <c r="N6" s="21"/>
      <c r="O6" s="21"/>
    </row>
    <row r="8" ht="14.25" thickBot="1">
      <c r="B8" s="256" t="s">
        <v>202</v>
      </c>
    </row>
    <row r="9" spans="2:11" ht="30" customHeight="1">
      <c r="B9" s="462" t="s">
        <v>39</v>
      </c>
      <c r="C9" s="463"/>
      <c r="D9" s="464"/>
      <c r="E9" s="471" t="s">
        <v>40</v>
      </c>
      <c r="F9" s="472"/>
      <c r="G9" s="473"/>
      <c r="I9" s="493" t="s">
        <v>80</v>
      </c>
      <c r="J9" s="494"/>
      <c r="K9" s="495"/>
    </row>
    <row r="10" spans="2:14" ht="18.75" customHeight="1">
      <c r="B10" s="465"/>
      <c r="C10" s="466"/>
      <c r="D10" s="467"/>
      <c r="E10" s="499" t="s">
        <v>41</v>
      </c>
      <c r="F10" s="474" t="s">
        <v>203</v>
      </c>
      <c r="G10" s="478" t="s">
        <v>42</v>
      </c>
      <c r="I10" s="476" t="s">
        <v>41</v>
      </c>
      <c r="J10" s="474" t="s">
        <v>203</v>
      </c>
      <c r="K10" s="478" t="s">
        <v>42</v>
      </c>
      <c r="N10" s="62" t="s">
        <v>86</v>
      </c>
    </row>
    <row r="11" spans="2:24" ht="14.25" thickBot="1">
      <c r="B11" s="468"/>
      <c r="C11" s="469"/>
      <c r="D11" s="470"/>
      <c r="E11" s="500"/>
      <c r="F11" s="475"/>
      <c r="G11" s="479"/>
      <c r="I11" s="477"/>
      <c r="J11" s="475"/>
      <c r="K11" s="479"/>
      <c r="N11" s="94"/>
      <c r="O11" s="95" t="s">
        <v>87</v>
      </c>
      <c r="P11" s="96" t="s">
        <v>40</v>
      </c>
      <c r="Q11" s="97"/>
      <c r="R11" s="96" t="s">
        <v>96</v>
      </c>
      <c r="S11" s="98"/>
      <c r="T11" s="96" t="s">
        <v>98</v>
      </c>
      <c r="U11" s="98"/>
      <c r="V11" s="96" t="s">
        <v>97</v>
      </c>
      <c r="W11" s="98"/>
      <c r="X11" s="526" t="s">
        <v>107</v>
      </c>
    </row>
    <row r="12" spans="2:24" ht="18" customHeight="1" thickTop="1">
      <c r="B12" s="503" t="s">
        <v>81</v>
      </c>
      <c r="C12" s="491" t="s">
        <v>43</v>
      </c>
      <c r="D12" s="492"/>
      <c r="E12" s="23">
        <v>38.2</v>
      </c>
      <c r="F12" s="24" t="s">
        <v>204</v>
      </c>
      <c r="G12" s="116" t="s">
        <v>193</v>
      </c>
      <c r="I12" s="240">
        <v>0.0187</v>
      </c>
      <c r="J12" s="25" t="s">
        <v>205</v>
      </c>
      <c r="K12" s="249" t="s">
        <v>193</v>
      </c>
      <c r="N12" s="59" t="str">
        <f aca="true" t="shared" si="0" ref="N12:N21">C12</f>
        <v>原油（コンデンセートを除く。）</v>
      </c>
      <c r="O12" s="59" t="s">
        <v>206</v>
      </c>
      <c r="P12" s="100">
        <f aca="true" t="shared" si="1" ref="P12:Q34">E12</f>
        <v>38.2</v>
      </c>
      <c r="Q12" s="101" t="str">
        <f t="shared" si="1"/>
        <v>GJ/kl</v>
      </c>
      <c r="R12" s="108">
        <f aca="true" t="shared" si="2" ref="R12:S34">I12</f>
        <v>0.0187</v>
      </c>
      <c r="S12" s="101" t="str">
        <f t="shared" si="2"/>
        <v>tC/GJ</v>
      </c>
      <c r="T12" s="113">
        <f aca="true" t="shared" si="3" ref="T12:T34">R12*44/12</f>
        <v>0.06856666666666668</v>
      </c>
      <c r="U12" s="99" t="s">
        <v>207</v>
      </c>
      <c r="V12" s="114">
        <f aca="true" t="shared" si="4" ref="V12:V34">E12*I12*44/12</f>
        <v>2.6192466666666667</v>
      </c>
      <c r="W12" s="99" t="s">
        <v>208</v>
      </c>
      <c r="X12" s="59" t="str">
        <f aca="true" t="shared" si="5" ref="X12:X34">K12</f>
        <v>算定省令別表第1</v>
      </c>
    </row>
    <row r="13" spans="2:24" ht="18" customHeight="1">
      <c r="B13" s="504"/>
      <c r="C13" s="483" t="s">
        <v>44</v>
      </c>
      <c r="D13" s="484"/>
      <c r="E13" s="26">
        <v>35.3</v>
      </c>
      <c r="F13" s="27" t="s">
        <v>204</v>
      </c>
      <c r="G13" s="117" t="s">
        <v>193</v>
      </c>
      <c r="I13" s="241">
        <v>0.0184</v>
      </c>
      <c r="J13" s="27" t="s">
        <v>205</v>
      </c>
      <c r="K13" s="250" t="s">
        <v>193</v>
      </c>
      <c r="N13" s="59" t="str">
        <f t="shared" si="0"/>
        <v>原油のうちコンデンセート（NGL）</v>
      </c>
      <c r="O13" s="59" t="s">
        <v>206</v>
      </c>
      <c r="P13" s="100">
        <f t="shared" si="1"/>
        <v>35.3</v>
      </c>
      <c r="Q13" s="101" t="str">
        <f t="shared" si="1"/>
        <v>GJ/kl</v>
      </c>
      <c r="R13" s="108">
        <f t="shared" si="2"/>
        <v>0.0184</v>
      </c>
      <c r="S13" s="101" t="str">
        <f t="shared" si="2"/>
        <v>tC/GJ</v>
      </c>
      <c r="T13" s="113">
        <f t="shared" si="3"/>
        <v>0.06746666666666666</v>
      </c>
      <c r="U13" s="99" t="s">
        <v>209</v>
      </c>
      <c r="V13" s="114">
        <f t="shared" si="4"/>
        <v>2.3815733333333333</v>
      </c>
      <c r="W13" s="99" t="s">
        <v>208</v>
      </c>
      <c r="X13" s="59" t="str">
        <f t="shared" si="5"/>
        <v>算定省令別表第1</v>
      </c>
    </row>
    <row r="14" spans="2:24" ht="18" customHeight="1">
      <c r="B14" s="504"/>
      <c r="C14" s="483" t="s">
        <v>45</v>
      </c>
      <c r="D14" s="484"/>
      <c r="E14" s="26">
        <v>34.6</v>
      </c>
      <c r="F14" s="27" t="s">
        <v>204</v>
      </c>
      <c r="G14" s="117" t="s">
        <v>193</v>
      </c>
      <c r="I14" s="241">
        <v>0.0183</v>
      </c>
      <c r="J14" s="27" t="s">
        <v>205</v>
      </c>
      <c r="K14" s="250" t="s">
        <v>193</v>
      </c>
      <c r="N14" s="59" t="str">
        <f t="shared" si="0"/>
        <v>揮発油</v>
      </c>
      <c r="O14" s="59" t="s">
        <v>206</v>
      </c>
      <c r="P14" s="100">
        <f t="shared" si="1"/>
        <v>34.6</v>
      </c>
      <c r="Q14" s="101" t="str">
        <f t="shared" si="1"/>
        <v>GJ/kl</v>
      </c>
      <c r="R14" s="108">
        <f t="shared" si="2"/>
        <v>0.0183</v>
      </c>
      <c r="S14" s="101" t="str">
        <f t="shared" si="2"/>
        <v>tC/GJ</v>
      </c>
      <c r="T14" s="113">
        <f t="shared" si="3"/>
        <v>0.0671</v>
      </c>
      <c r="U14" s="99" t="s">
        <v>209</v>
      </c>
      <c r="V14" s="114">
        <f t="shared" si="4"/>
        <v>2.32166</v>
      </c>
      <c r="W14" s="99" t="s">
        <v>208</v>
      </c>
      <c r="X14" s="59" t="str">
        <f t="shared" si="5"/>
        <v>算定省令別表第1</v>
      </c>
    </row>
    <row r="15" spans="2:24" ht="18" customHeight="1">
      <c r="B15" s="504"/>
      <c r="C15" s="483" t="s">
        <v>210</v>
      </c>
      <c r="D15" s="484"/>
      <c r="E15" s="26">
        <v>33.6</v>
      </c>
      <c r="F15" s="27" t="s">
        <v>204</v>
      </c>
      <c r="G15" s="117" t="s">
        <v>193</v>
      </c>
      <c r="I15" s="241">
        <v>0.0182</v>
      </c>
      <c r="J15" s="27" t="s">
        <v>205</v>
      </c>
      <c r="K15" s="250" t="s">
        <v>193</v>
      </c>
      <c r="N15" s="59" t="str">
        <f t="shared" si="0"/>
        <v>ナフサ</v>
      </c>
      <c r="O15" s="59" t="s">
        <v>206</v>
      </c>
      <c r="P15" s="100">
        <f t="shared" si="1"/>
        <v>33.6</v>
      </c>
      <c r="Q15" s="101" t="str">
        <f t="shared" si="1"/>
        <v>GJ/kl</v>
      </c>
      <c r="R15" s="108">
        <f t="shared" si="2"/>
        <v>0.0182</v>
      </c>
      <c r="S15" s="101" t="str">
        <f t="shared" si="2"/>
        <v>tC/GJ</v>
      </c>
      <c r="T15" s="113">
        <f t="shared" si="3"/>
        <v>0.06673333333333334</v>
      </c>
      <c r="U15" s="99" t="s">
        <v>209</v>
      </c>
      <c r="V15" s="114">
        <f t="shared" si="4"/>
        <v>2.2422400000000002</v>
      </c>
      <c r="W15" s="99" t="s">
        <v>208</v>
      </c>
      <c r="X15" s="59" t="str">
        <f t="shared" si="5"/>
        <v>算定省令別表第1</v>
      </c>
    </row>
    <row r="16" spans="2:24" ht="18" customHeight="1">
      <c r="B16" s="504"/>
      <c r="C16" s="480" t="s">
        <v>46</v>
      </c>
      <c r="D16" s="481"/>
      <c r="E16" s="26">
        <v>36.7</v>
      </c>
      <c r="F16" s="27" t="s">
        <v>204</v>
      </c>
      <c r="G16" s="117" t="s">
        <v>193</v>
      </c>
      <c r="I16" s="241">
        <v>0.0185</v>
      </c>
      <c r="J16" s="27" t="s">
        <v>205</v>
      </c>
      <c r="K16" s="250" t="s">
        <v>193</v>
      </c>
      <c r="N16" s="59" t="str">
        <f t="shared" si="0"/>
        <v>灯油</v>
      </c>
      <c r="O16" s="59" t="s">
        <v>206</v>
      </c>
      <c r="P16" s="100">
        <f t="shared" si="1"/>
        <v>36.7</v>
      </c>
      <c r="Q16" s="101" t="str">
        <f t="shared" si="1"/>
        <v>GJ/kl</v>
      </c>
      <c r="R16" s="108">
        <f t="shared" si="2"/>
        <v>0.0185</v>
      </c>
      <c r="S16" s="101" t="str">
        <f t="shared" si="2"/>
        <v>tC/GJ</v>
      </c>
      <c r="T16" s="113">
        <f t="shared" si="3"/>
        <v>0.06783333333333333</v>
      </c>
      <c r="U16" s="99" t="s">
        <v>209</v>
      </c>
      <c r="V16" s="114">
        <f t="shared" si="4"/>
        <v>2.4894833333333337</v>
      </c>
      <c r="W16" s="99" t="s">
        <v>208</v>
      </c>
      <c r="X16" s="59" t="str">
        <f t="shared" si="5"/>
        <v>算定省令別表第1</v>
      </c>
    </row>
    <row r="17" spans="2:24" ht="18" customHeight="1">
      <c r="B17" s="504"/>
      <c r="C17" s="480" t="s">
        <v>47</v>
      </c>
      <c r="D17" s="481"/>
      <c r="E17" s="26">
        <v>37.7</v>
      </c>
      <c r="F17" s="27" t="s">
        <v>211</v>
      </c>
      <c r="G17" s="117" t="s">
        <v>193</v>
      </c>
      <c r="I17" s="241">
        <v>0.0187</v>
      </c>
      <c r="J17" s="27" t="s">
        <v>212</v>
      </c>
      <c r="K17" s="250" t="s">
        <v>193</v>
      </c>
      <c r="N17" s="59" t="str">
        <f t="shared" si="0"/>
        <v>軽油</v>
      </c>
      <c r="O17" s="59" t="s">
        <v>206</v>
      </c>
      <c r="P17" s="100">
        <f t="shared" si="1"/>
        <v>37.7</v>
      </c>
      <c r="Q17" s="101" t="str">
        <f t="shared" si="1"/>
        <v>GJ/kl</v>
      </c>
      <c r="R17" s="108">
        <f t="shared" si="2"/>
        <v>0.0187</v>
      </c>
      <c r="S17" s="101" t="str">
        <f t="shared" si="2"/>
        <v>tC/GJ</v>
      </c>
      <c r="T17" s="113">
        <f t="shared" si="3"/>
        <v>0.06856666666666668</v>
      </c>
      <c r="U17" s="99" t="s">
        <v>209</v>
      </c>
      <c r="V17" s="114">
        <f t="shared" si="4"/>
        <v>2.584963333333334</v>
      </c>
      <c r="W17" s="99" t="s">
        <v>208</v>
      </c>
      <c r="X17" s="59" t="str">
        <f t="shared" si="5"/>
        <v>算定省令別表第1</v>
      </c>
    </row>
    <row r="18" spans="2:24" ht="18" customHeight="1">
      <c r="B18" s="504"/>
      <c r="C18" s="480" t="s">
        <v>48</v>
      </c>
      <c r="D18" s="481"/>
      <c r="E18" s="26">
        <v>39.1</v>
      </c>
      <c r="F18" s="27" t="s">
        <v>204</v>
      </c>
      <c r="G18" s="117" t="s">
        <v>193</v>
      </c>
      <c r="I18" s="241">
        <v>0.0189</v>
      </c>
      <c r="J18" s="27" t="s">
        <v>205</v>
      </c>
      <c r="K18" s="250" t="s">
        <v>193</v>
      </c>
      <c r="N18" s="59" t="str">
        <f t="shared" si="0"/>
        <v>A重油</v>
      </c>
      <c r="O18" s="59" t="s">
        <v>206</v>
      </c>
      <c r="P18" s="100">
        <f t="shared" si="1"/>
        <v>39.1</v>
      </c>
      <c r="Q18" s="101" t="str">
        <f t="shared" si="1"/>
        <v>GJ/kl</v>
      </c>
      <c r="R18" s="108">
        <f t="shared" si="2"/>
        <v>0.0189</v>
      </c>
      <c r="S18" s="101" t="str">
        <f t="shared" si="2"/>
        <v>tC/GJ</v>
      </c>
      <c r="T18" s="113">
        <f t="shared" si="3"/>
        <v>0.0693</v>
      </c>
      <c r="U18" s="99" t="s">
        <v>209</v>
      </c>
      <c r="V18" s="114">
        <f t="shared" si="4"/>
        <v>2.70963</v>
      </c>
      <c r="W18" s="99" t="s">
        <v>208</v>
      </c>
      <c r="X18" s="59" t="str">
        <f t="shared" si="5"/>
        <v>算定省令別表第1</v>
      </c>
    </row>
    <row r="19" spans="2:24" ht="18" customHeight="1">
      <c r="B19" s="504"/>
      <c r="C19" s="480" t="s">
        <v>49</v>
      </c>
      <c r="D19" s="481"/>
      <c r="E19" s="26">
        <v>41.9</v>
      </c>
      <c r="F19" s="27" t="s">
        <v>204</v>
      </c>
      <c r="G19" s="117" t="s">
        <v>193</v>
      </c>
      <c r="I19" s="241">
        <v>0.0195</v>
      </c>
      <c r="J19" s="27" t="s">
        <v>205</v>
      </c>
      <c r="K19" s="250" t="s">
        <v>193</v>
      </c>
      <c r="N19" s="59" t="str">
        <f t="shared" si="0"/>
        <v>B・C重油</v>
      </c>
      <c r="O19" s="59" t="s">
        <v>206</v>
      </c>
      <c r="P19" s="100">
        <f t="shared" si="1"/>
        <v>41.9</v>
      </c>
      <c r="Q19" s="101" t="str">
        <f t="shared" si="1"/>
        <v>GJ/kl</v>
      </c>
      <c r="R19" s="108">
        <f t="shared" si="2"/>
        <v>0.0195</v>
      </c>
      <c r="S19" s="101" t="str">
        <f t="shared" si="2"/>
        <v>tC/GJ</v>
      </c>
      <c r="T19" s="113">
        <f t="shared" si="3"/>
        <v>0.0715</v>
      </c>
      <c r="U19" s="99" t="s">
        <v>209</v>
      </c>
      <c r="V19" s="114">
        <f t="shared" si="4"/>
        <v>2.9958499999999995</v>
      </c>
      <c r="W19" s="99" t="s">
        <v>208</v>
      </c>
      <c r="X19" s="59" t="str">
        <f t="shared" si="5"/>
        <v>算定省令別表第1</v>
      </c>
    </row>
    <row r="20" spans="2:24" ht="18" customHeight="1">
      <c r="B20" s="504"/>
      <c r="C20" s="480" t="s">
        <v>50</v>
      </c>
      <c r="D20" s="481"/>
      <c r="E20" s="26">
        <v>40.9</v>
      </c>
      <c r="F20" s="27" t="s">
        <v>213</v>
      </c>
      <c r="G20" s="117" t="s">
        <v>193</v>
      </c>
      <c r="I20" s="241">
        <v>0.0208</v>
      </c>
      <c r="J20" s="27" t="s">
        <v>205</v>
      </c>
      <c r="K20" s="250" t="s">
        <v>193</v>
      </c>
      <c r="N20" s="59" t="str">
        <f t="shared" si="0"/>
        <v>石油アスファルト</v>
      </c>
      <c r="O20" s="59" t="s">
        <v>214</v>
      </c>
      <c r="P20" s="100">
        <f t="shared" si="1"/>
        <v>40.9</v>
      </c>
      <c r="Q20" s="101" t="str">
        <f t="shared" si="1"/>
        <v>GJ/t</v>
      </c>
      <c r="R20" s="108">
        <f t="shared" si="2"/>
        <v>0.0208</v>
      </c>
      <c r="S20" s="101" t="str">
        <f t="shared" si="2"/>
        <v>tC/GJ</v>
      </c>
      <c r="T20" s="113">
        <f t="shared" si="3"/>
        <v>0.07626666666666666</v>
      </c>
      <c r="U20" s="99" t="s">
        <v>170</v>
      </c>
      <c r="V20" s="114">
        <f t="shared" si="4"/>
        <v>3.1193066666666667</v>
      </c>
      <c r="W20" s="99" t="s">
        <v>169</v>
      </c>
      <c r="X20" s="59" t="str">
        <f t="shared" si="5"/>
        <v>算定省令別表第1</v>
      </c>
    </row>
    <row r="21" spans="2:24" ht="18" customHeight="1">
      <c r="B21" s="504"/>
      <c r="C21" s="480" t="s">
        <v>51</v>
      </c>
      <c r="D21" s="481"/>
      <c r="E21" s="26">
        <v>29.9</v>
      </c>
      <c r="F21" s="27" t="s">
        <v>195</v>
      </c>
      <c r="G21" s="117" t="s">
        <v>193</v>
      </c>
      <c r="I21" s="241">
        <v>0.0254</v>
      </c>
      <c r="J21" s="27" t="s">
        <v>194</v>
      </c>
      <c r="K21" s="250" t="s">
        <v>193</v>
      </c>
      <c r="N21" s="59" t="str">
        <f t="shared" si="0"/>
        <v>石油コークス</v>
      </c>
      <c r="O21" s="59" t="s">
        <v>215</v>
      </c>
      <c r="P21" s="100">
        <f t="shared" si="1"/>
        <v>29.9</v>
      </c>
      <c r="Q21" s="101" t="str">
        <f t="shared" si="1"/>
        <v>GJ/t</v>
      </c>
      <c r="R21" s="108">
        <f t="shared" si="2"/>
        <v>0.0254</v>
      </c>
      <c r="S21" s="101" t="str">
        <f t="shared" si="2"/>
        <v>tC/GJ</v>
      </c>
      <c r="T21" s="113">
        <f t="shared" si="3"/>
        <v>0.09313333333333333</v>
      </c>
      <c r="U21" s="99" t="s">
        <v>216</v>
      </c>
      <c r="V21" s="114">
        <f t="shared" si="4"/>
        <v>2.784686666666666</v>
      </c>
      <c r="W21" s="99" t="s">
        <v>217</v>
      </c>
      <c r="X21" s="59" t="str">
        <f t="shared" si="5"/>
        <v>算定省令別表第1</v>
      </c>
    </row>
    <row r="22" spans="1:24" ht="18" customHeight="1">
      <c r="A22" s="19" t="s">
        <v>218</v>
      </c>
      <c r="B22" s="504"/>
      <c r="C22" s="501" t="s">
        <v>52</v>
      </c>
      <c r="D22" s="28" t="s">
        <v>53</v>
      </c>
      <c r="E22" s="29">
        <v>50.8</v>
      </c>
      <c r="F22" s="30" t="s">
        <v>219</v>
      </c>
      <c r="G22" s="118" t="s">
        <v>193</v>
      </c>
      <c r="I22" s="242">
        <v>0.0161</v>
      </c>
      <c r="J22" s="30" t="s">
        <v>220</v>
      </c>
      <c r="K22" s="251" t="s">
        <v>193</v>
      </c>
      <c r="N22" s="59" t="str">
        <f aca="true" t="shared" si="6" ref="N22:N28">D22</f>
        <v>液化石油ガス（LPG）</v>
      </c>
      <c r="O22" s="59" t="s">
        <v>221</v>
      </c>
      <c r="P22" s="100">
        <f t="shared" si="1"/>
        <v>50.8</v>
      </c>
      <c r="Q22" s="101" t="str">
        <f t="shared" si="1"/>
        <v>GJ/t</v>
      </c>
      <c r="R22" s="108">
        <f t="shared" si="2"/>
        <v>0.0161</v>
      </c>
      <c r="S22" s="101" t="str">
        <f t="shared" si="2"/>
        <v>tC/GJ</v>
      </c>
      <c r="T22" s="113">
        <f t="shared" si="3"/>
        <v>0.059033333333333333</v>
      </c>
      <c r="U22" s="99" t="s">
        <v>222</v>
      </c>
      <c r="V22" s="114">
        <f t="shared" si="4"/>
        <v>2.998893333333333</v>
      </c>
      <c r="W22" s="99" t="s">
        <v>223</v>
      </c>
      <c r="X22" s="59" t="str">
        <f t="shared" si="5"/>
        <v>算定省令別表第1</v>
      </c>
    </row>
    <row r="23" spans="2:24" ht="18" customHeight="1">
      <c r="B23" s="504"/>
      <c r="C23" s="502"/>
      <c r="D23" s="31" t="s">
        <v>54</v>
      </c>
      <c r="E23" s="32">
        <v>44.9</v>
      </c>
      <c r="F23" s="33" t="s">
        <v>82</v>
      </c>
      <c r="G23" s="119" t="s">
        <v>193</v>
      </c>
      <c r="I23" s="243">
        <v>0.0142</v>
      </c>
      <c r="J23" s="33" t="s">
        <v>224</v>
      </c>
      <c r="K23" s="252" t="s">
        <v>193</v>
      </c>
      <c r="N23" s="59" t="str">
        <f t="shared" si="6"/>
        <v>石油系炭化水素ガス</v>
      </c>
      <c r="O23" s="59" t="s">
        <v>225</v>
      </c>
      <c r="P23" s="100">
        <f t="shared" si="1"/>
        <v>44.9</v>
      </c>
      <c r="Q23" s="101" t="str">
        <f t="shared" si="1"/>
        <v>GJ/千m3</v>
      </c>
      <c r="R23" s="108">
        <f t="shared" si="2"/>
        <v>0.0142</v>
      </c>
      <c r="S23" s="101" t="str">
        <f t="shared" si="2"/>
        <v>tC/GJ</v>
      </c>
      <c r="T23" s="113">
        <f t="shared" si="3"/>
        <v>0.05206666666666667</v>
      </c>
      <c r="U23" s="99" t="s">
        <v>209</v>
      </c>
      <c r="V23" s="114">
        <f t="shared" si="4"/>
        <v>2.3377933333333334</v>
      </c>
      <c r="W23" s="99" t="s">
        <v>226</v>
      </c>
      <c r="X23" s="59" t="str">
        <f t="shared" si="5"/>
        <v>算定省令別表第1</v>
      </c>
    </row>
    <row r="24" spans="2:24" ht="18" customHeight="1">
      <c r="B24" s="504"/>
      <c r="C24" s="509" t="s">
        <v>55</v>
      </c>
      <c r="D24" s="28" t="s">
        <v>56</v>
      </c>
      <c r="E24" s="29">
        <v>54.6</v>
      </c>
      <c r="F24" s="30" t="s">
        <v>213</v>
      </c>
      <c r="G24" s="118" t="s">
        <v>193</v>
      </c>
      <c r="I24" s="242">
        <v>0.0135</v>
      </c>
      <c r="J24" s="30" t="s">
        <v>205</v>
      </c>
      <c r="K24" s="251" t="s">
        <v>193</v>
      </c>
      <c r="N24" s="59" t="str">
        <f t="shared" si="6"/>
        <v>液化天然ガス（LＮG）</v>
      </c>
      <c r="O24" s="59" t="s">
        <v>214</v>
      </c>
      <c r="P24" s="100">
        <f t="shared" si="1"/>
        <v>54.6</v>
      </c>
      <c r="Q24" s="101" t="str">
        <f t="shared" si="1"/>
        <v>GJ/t</v>
      </c>
      <c r="R24" s="108">
        <f t="shared" si="2"/>
        <v>0.0135</v>
      </c>
      <c r="S24" s="101" t="str">
        <f t="shared" si="2"/>
        <v>tC/GJ</v>
      </c>
      <c r="T24" s="113">
        <f t="shared" si="3"/>
        <v>0.049499999999999995</v>
      </c>
      <c r="U24" s="99" t="s">
        <v>209</v>
      </c>
      <c r="V24" s="114">
        <f t="shared" si="4"/>
        <v>2.7027</v>
      </c>
      <c r="W24" s="99" t="s">
        <v>227</v>
      </c>
      <c r="X24" s="59" t="str">
        <f t="shared" si="5"/>
        <v>算定省令別表第1</v>
      </c>
    </row>
    <row r="25" spans="2:24" ht="18" customHeight="1">
      <c r="B25" s="504"/>
      <c r="C25" s="502"/>
      <c r="D25" s="31" t="s">
        <v>57</v>
      </c>
      <c r="E25" s="32">
        <v>43.5</v>
      </c>
      <c r="F25" s="33" t="s">
        <v>82</v>
      </c>
      <c r="G25" s="119" t="s">
        <v>193</v>
      </c>
      <c r="I25" s="243">
        <v>0.0139</v>
      </c>
      <c r="J25" s="33" t="s">
        <v>205</v>
      </c>
      <c r="K25" s="252" t="s">
        <v>193</v>
      </c>
      <c r="N25" s="59" t="str">
        <f t="shared" si="6"/>
        <v>その他可燃性天然ガス</v>
      </c>
      <c r="O25" s="59" t="s">
        <v>228</v>
      </c>
      <c r="P25" s="100">
        <f t="shared" si="1"/>
        <v>43.5</v>
      </c>
      <c r="Q25" s="101" t="str">
        <f t="shared" si="1"/>
        <v>GJ/千m3</v>
      </c>
      <c r="R25" s="108">
        <f t="shared" si="2"/>
        <v>0.0139</v>
      </c>
      <c r="S25" s="101" t="str">
        <f t="shared" si="2"/>
        <v>tC/GJ</v>
      </c>
      <c r="T25" s="113">
        <f t="shared" si="3"/>
        <v>0.05096666666666666</v>
      </c>
      <c r="U25" s="99" t="s">
        <v>209</v>
      </c>
      <c r="V25" s="114">
        <f t="shared" si="4"/>
        <v>2.21705</v>
      </c>
      <c r="W25" s="99" t="s">
        <v>226</v>
      </c>
      <c r="X25" s="59" t="str">
        <f t="shared" si="5"/>
        <v>算定省令別表第1</v>
      </c>
    </row>
    <row r="26" spans="2:24" ht="18" customHeight="1">
      <c r="B26" s="504"/>
      <c r="C26" s="496" t="s">
        <v>58</v>
      </c>
      <c r="D26" s="28" t="s">
        <v>59</v>
      </c>
      <c r="E26" s="29">
        <v>29</v>
      </c>
      <c r="F26" s="30" t="s">
        <v>213</v>
      </c>
      <c r="G26" s="118" t="s">
        <v>193</v>
      </c>
      <c r="I26" s="242">
        <v>0.0245</v>
      </c>
      <c r="J26" s="30" t="s">
        <v>205</v>
      </c>
      <c r="K26" s="251" t="s">
        <v>193</v>
      </c>
      <c r="N26" s="59" t="str">
        <f t="shared" si="6"/>
        <v>原料炭</v>
      </c>
      <c r="O26" s="59" t="s">
        <v>214</v>
      </c>
      <c r="P26" s="100">
        <f t="shared" si="1"/>
        <v>29</v>
      </c>
      <c r="Q26" s="101" t="str">
        <f t="shared" si="1"/>
        <v>GJ/t</v>
      </c>
      <c r="R26" s="108">
        <f t="shared" si="2"/>
        <v>0.0245</v>
      </c>
      <c r="S26" s="101" t="str">
        <f t="shared" si="2"/>
        <v>tC/GJ</v>
      </c>
      <c r="T26" s="113">
        <f t="shared" si="3"/>
        <v>0.08983333333333333</v>
      </c>
      <c r="U26" s="99" t="s">
        <v>209</v>
      </c>
      <c r="V26" s="114">
        <f t="shared" si="4"/>
        <v>2.605166666666667</v>
      </c>
      <c r="W26" s="99" t="s">
        <v>227</v>
      </c>
      <c r="X26" s="59" t="str">
        <f t="shared" si="5"/>
        <v>算定省令別表第1</v>
      </c>
    </row>
    <row r="27" spans="2:24" ht="18" customHeight="1">
      <c r="B27" s="504"/>
      <c r="C27" s="497"/>
      <c r="D27" s="34" t="s">
        <v>60</v>
      </c>
      <c r="E27" s="35">
        <v>25.7</v>
      </c>
      <c r="F27" s="36" t="s">
        <v>213</v>
      </c>
      <c r="G27" s="120" t="s">
        <v>193</v>
      </c>
      <c r="I27" s="244">
        <v>0.0247</v>
      </c>
      <c r="J27" s="36" t="s">
        <v>205</v>
      </c>
      <c r="K27" s="253" t="s">
        <v>193</v>
      </c>
      <c r="N27" s="59" t="str">
        <f t="shared" si="6"/>
        <v>一般炭</v>
      </c>
      <c r="O27" s="59" t="s">
        <v>214</v>
      </c>
      <c r="P27" s="100">
        <f t="shared" si="1"/>
        <v>25.7</v>
      </c>
      <c r="Q27" s="101" t="str">
        <f t="shared" si="1"/>
        <v>GJ/t</v>
      </c>
      <c r="R27" s="108">
        <f t="shared" si="2"/>
        <v>0.0247</v>
      </c>
      <c r="S27" s="101" t="str">
        <f t="shared" si="2"/>
        <v>tC/GJ</v>
      </c>
      <c r="T27" s="113">
        <f t="shared" si="3"/>
        <v>0.09056666666666667</v>
      </c>
      <c r="U27" s="99" t="s">
        <v>209</v>
      </c>
      <c r="V27" s="114">
        <f t="shared" si="4"/>
        <v>2.3275633333333334</v>
      </c>
      <c r="W27" s="99" t="s">
        <v>227</v>
      </c>
      <c r="X27" s="59" t="str">
        <f t="shared" si="5"/>
        <v>算定省令別表第1</v>
      </c>
    </row>
    <row r="28" spans="2:24" ht="18" customHeight="1">
      <c r="B28" s="504"/>
      <c r="C28" s="498"/>
      <c r="D28" s="31" t="s">
        <v>61</v>
      </c>
      <c r="E28" s="32">
        <v>26.9</v>
      </c>
      <c r="F28" s="33" t="s">
        <v>213</v>
      </c>
      <c r="G28" s="119" t="s">
        <v>193</v>
      </c>
      <c r="I28" s="243">
        <v>0.0255</v>
      </c>
      <c r="J28" s="33" t="s">
        <v>205</v>
      </c>
      <c r="K28" s="252" t="s">
        <v>193</v>
      </c>
      <c r="N28" s="59" t="str">
        <f t="shared" si="6"/>
        <v>無煙炭</v>
      </c>
      <c r="O28" s="59" t="s">
        <v>214</v>
      </c>
      <c r="P28" s="100">
        <f t="shared" si="1"/>
        <v>26.9</v>
      </c>
      <c r="Q28" s="101" t="str">
        <f t="shared" si="1"/>
        <v>GJ/t</v>
      </c>
      <c r="R28" s="108">
        <f t="shared" si="2"/>
        <v>0.0255</v>
      </c>
      <c r="S28" s="101" t="str">
        <f t="shared" si="2"/>
        <v>tC/GJ</v>
      </c>
      <c r="T28" s="113">
        <f t="shared" si="3"/>
        <v>0.09349999999999999</v>
      </c>
      <c r="U28" s="99" t="s">
        <v>229</v>
      </c>
      <c r="V28" s="114">
        <f t="shared" si="4"/>
        <v>2.5151499999999998</v>
      </c>
      <c r="W28" s="99" t="s">
        <v>230</v>
      </c>
      <c r="X28" s="59" t="str">
        <f t="shared" si="5"/>
        <v>算定省令別表第1</v>
      </c>
    </row>
    <row r="29" spans="2:24" ht="18" customHeight="1">
      <c r="B29" s="504"/>
      <c r="C29" s="480" t="s">
        <v>62</v>
      </c>
      <c r="D29" s="481"/>
      <c r="E29" s="26">
        <v>29.4</v>
      </c>
      <c r="F29" s="27" t="s">
        <v>231</v>
      </c>
      <c r="G29" s="117" t="s">
        <v>193</v>
      </c>
      <c r="I29" s="241">
        <v>0.0294</v>
      </c>
      <c r="J29" s="27" t="s">
        <v>232</v>
      </c>
      <c r="K29" s="250" t="s">
        <v>193</v>
      </c>
      <c r="N29" s="60" t="str">
        <f>C29</f>
        <v>石炭コークス</v>
      </c>
      <c r="O29" s="59" t="s">
        <v>214</v>
      </c>
      <c r="P29" s="102">
        <f t="shared" si="1"/>
        <v>29.4</v>
      </c>
      <c r="Q29" s="103" t="str">
        <f t="shared" si="1"/>
        <v>GJ/t</v>
      </c>
      <c r="R29" s="109">
        <f t="shared" si="2"/>
        <v>0.0294</v>
      </c>
      <c r="S29" s="103" t="str">
        <f t="shared" si="2"/>
        <v>tC/GJ</v>
      </c>
      <c r="T29" s="113">
        <f t="shared" si="3"/>
        <v>0.10779999999999999</v>
      </c>
      <c r="U29" s="99" t="s">
        <v>209</v>
      </c>
      <c r="V29" s="114">
        <f t="shared" si="4"/>
        <v>3.1693199999999995</v>
      </c>
      <c r="W29" s="99" t="s">
        <v>227</v>
      </c>
      <c r="X29" s="59" t="str">
        <f t="shared" si="5"/>
        <v>算定省令別表第1</v>
      </c>
    </row>
    <row r="30" spans="2:24" ht="18" customHeight="1">
      <c r="B30" s="504"/>
      <c r="C30" s="480" t="s">
        <v>233</v>
      </c>
      <c r="D30" s="481"/>
      <c r="E30" s="26">
        <v>37.3</v>
      </c>
      <c r="F30" s="27" t="s">
        <v>213</v>
      </c>
      <c r="G30" s="117" t="s">
        <v>193</v>
      </c>
      <c r="I30" s="241">
        <v>0.0209</v>
      </c>
      <c r="J30" s="27" t="s">
        <v>205</v>
      </c>
      <c r="K30" s="250" t="s">
        <v>193</v>
      </c>
      <c r="N30" s="60" t="str">
        <f>C30</f>
        <v>コールタール</v>
      </c>
      <c r="O30" s="59" t="s">
        <v>214</v>
      </c>
      <c r="P30" s="102">
        <f t="shared" si="1"/>
        <v>37.3</v>
      </c>
      <c r="Q30" s="103" t="str">
        <f t="shared" si="1"/>
        <v>GJ/t</v>
      </c>
      <c r="R30" s="109">
        <f t="shared" si="2"/>
        <v>0.0209</v>
      </c>
      <c r="S30" s="103" t="str">
        <f t="shared" si="2"/>
        <v>tC/GJ</v>
      </c>
      <c r="T30" s="113">
        <f t="shared" si="3"/>
        <v>0.07663333333333333</v>
      </c>
      <c r="U30" s="99" t="s">
        <v>209</v>
      </c>
      <c r="V30" s="114">
        <f t="shared" si="4"/>
        <v>2.8584233333333326</v>
      </c>
      <c r="W30" s="99" t="s">
        <v>227</v>
      </c>
      <c r="X30" s="59" t="str">
        <f t="shared" si="5"/>
        <v>算定省令別表第1</v>
      </c>
    </row>
    <row r="31" spans="2:24" ht="18" customHeight="1">
      <c r="B31" s="504"/>
      <c r="C31" s="480" t="s">
        <v>63</v>
      </c>
      <c r="D31" s="481"/>
      <c r="E31" s="26">
        <v>21.1</v>
      </c>
      <c r="F31" s="27" t="s">
        <v>82</v>
      </c>
      <c r="G31" s="117" t="s">
        <v>193</v>
      </c>
      <c r="I31" s="241">
        <v>0.011</v>
      </c>
      <c r="J31" s="27" t="s">
        <v>205</v>
      </c>
      <c r="K31" s="250" t="s">
        <v>193</v>
      </c>
      <c r="N31" s="60" t="str">
        <f>C31</f>
        <v>コークス炉ガス</v>
      </c>
      <c r="O31" s="59" t="s">
        <v>228</v>
      </c>
      <c r="P31" s="102">
        <f t="shared" si="1"/>
        <v>21.1</v>
      </c>
      <c r="Q31" s="103" t="str">
        <f t="shared" si="1"/>
        <v>GJ/千m3</v>
      </c>
      <c r="R31" s="109">
        <f t="shared" si="2"/>
        <v>0.011</v>
      </c>
      <c r="S31" s="103" t="str">
        <f t="shared" si="2"/>
        <v>tC/GJ</v>
      </c>
      <c r="T31" s="113">
        <f t="shared" si="3"/>
        <v>0.04033333333333333</v>
      </c>
      <c r="U31" s="99" t="s">
        <v>209</v>
      </c>
      <c r="V31" s="114">
        <f t="shared" si="4"/>
        <v>0.8510333333333334</v>
      </c>
      <c r="W31" s="99" t="s">
        <v>226</v>
      </c>
      <c r="X31" s="59" t="str">
        <f t="shared" si="5"/>
        <v>算定省令別表第1</v>
      </c>
    </row>
    <row r="32" spans="2:24" ht="18" customHeight="1">
      <c r="B32" s="504"/>
      <c r="C32" s="480" t="s">
        <v>64</v>
      </c>
      <c r="D32" s="481"/>
      <c r="E32" s="37">
        <v>3.41</v>
      </c>
      <c r="F32" s="27" t="s">
        <v>82</v>
      </c>
      <c r="G32" s="117" t="s">
        <v>193</v>
      </c>
      <c r="I32" s="241">
        <v>0.0263</v>
      </c>
      <c r="J32" s="27" t="s">
        <v>205</v>
      </c>
      <c r="K32" s="250" t="s">
        <v>193</v>
      </c>
      <c r="N32" s="60" t="str">
        <f>C32</f>
        <v>高炉ガス</v>
      </c>
      <c r="O32" s="59" t="s">
        <v>228</v>
      </c>
      <c r="P32" s="104">
        <f t="shared" si="1"/>
        <v>3.41</v>
      </c>
      <c r="Q32" s="103" t="str">
        <f t="shared" si="1"/>
        <v>GJ/千m3</v>
      </c>
      <c r="R32" s="109">
        <f t="shared" si="2"/>
        <v>0.0263</v>
      </c>
      <c r="S32" s="103" t="str">
        <f t="shared" si="2"/>
        <v>tC/GJ</v>
      </c>
      <c r="T32" s="113">
        <f t="shared" si="3"/>
        <v>0.09643333333333333</v>
      </c>
      <c r="U32" s="99" t="s">
        <v>209</v>
      </c>
      <c r="V32" s="114">
        <f t="shared" si="4"/>
        <v>0.32883766666666664</v>
      </c>
      <c r="W32" s="99" t="s">
        <v>226</v>
      </c>
      <c r="X32" s="59" t="str">
        <f t="shared" si="5"/>
        <v>算定省令別表第1</v>
      </c>
    </row>
    <row r="33" spans="2:24" ht="18" customHeight="1">
      <c r="B33" s="504"/>
      <c r="C33" s="485" t="s">
        <v>65</v>
      </c>
      <c r="D33" s="486"/>
      <c r="E33" s="37">
        <v>8.41</v>
      </c>
      <c r="F33" s="27" t="s">
        <v>82</v>
      </c>
      <c r="G33" s="117" t="s">
        <v>193</v>
      </c>
      <c r="I33" s="241">
        <v>0.0384</v>
      </c>
      <c r="J33" s="27" t="s">
        <v>205</v>
      </c>
      <c r="K33" s="250" t="s">
        <v>193</v>
      </c>
      <c r="N33" s="60" t="str">
        <f>C33</f>
        <v>転炉ガス</v>
      </c>
      <c r="O33" s="59" t="s">
        <v>228</v>
      </c>
      <c r="P33" s="104">
        <f t="shared" si="1"/>
        <v>8.41</v>
      </c>
      <c r="Q33" s="103" t="str">
        <f t="shared" si="1"/>
        <v>GJ/千m3</v>
      </c>
      <c r="R33" s="109">
        <f t="shared" si="2"/>
        <v>0.0384</v>
      </c>
      <c r="S33" s="103" t="str">
        <f t="shared" si="2"/>
        <v>tC/GJ</v>
      </c>
      <c r="T33" s="113">
        <f t="shared" si="3"/>
        <v>0.14079999999999998</v>
      </c>
      <c r="U33" s="99" t="s">
        <v>209</v>
      </c>
      <c r="V33" s="114">
        <f t="shared" si="4"/>
        <v>1.1841279999999998</v>
      </c>
      <c r="W33" s="99" t="s">
        <v>226</v>
      </c>
      <c r="X33" s="59" t="str">
        <f t="shared" si="5"/>
        <v>算定省令別表第1</v>
      </c>
    </row>
    <row r="34" spans="1:24" ht="18" customHeight="1">
      <c r="A34" s="19" t="s">
        <v>234</v>
      </c>
      <c r="B34" s="504"/>
      <c r="C34" s="506" t="s">
        <v>66</v>
      </c>
      <c r="D34" s="28" t="s">
        <v>67</v>
      </c>
      <c r="E34" s="29">
        <v>45</v>
      </c>
      <c r="F34" s="38" t="s">
        <v>82</v>
      </c>
      <c r="G34" s="39" t="s">
        <v>199</v>
      </c>
      <c r="I34" s="242">
        <v>0.0136</v>
      </c>
      <c r="J34" s="30" t="s">
        <v>205</v>
      </c>
      <c r="K34" s="254" t="s">
        <v>193</v>
      </c>
      <c r="N34" s="61" t="str">
        <f>D34</f>
        <v>都市ガス</v>
      </c>
      <c r="O34" s="59" t="s">
        <v>228</v>
      </c>
      <c r="P34" s="105">
        <f t="shared" si="1"/>
        <v>45</v>
      </c>
      <c r="Q34" s="106" t="str">
        <f t="shared" si="1"/>
        <v>GJ/千m3</v>
      </c>
      <c r="R34" s="110">
        <f t="shared" si="2"/>
        <v>0.0136</v>
      </c>
      <c r="S34" s="106" t="str">
        <f t="shared" si="2"/>
        <v>tC/GJ</v>
      </c>
      <c r="T34" s="113">
        <f t="shared" si="3"/>
        <v>0.04986666666666666</v>
      </c>
      <c r="U34" s="99" t="s">
        <v>209</v>
      </c>
      <c r="V34" s="114">
        <f t="shared" si="4"/>
        <v>2.244</v>
      </c>
      <c r="W34" s="99" t="s">
        <v>226</v>
      </c>
      <c r="X34" s="59" t="str">
        <f t="shared" si="5"/>
        <v>算定省令別表第1</v>
      </c>
    </row>
    <row r="35" spans="2:24" ht="18" customHeight="1">
      <c r="B35" s="504"/>
      <c r="C35" s="497"/>
      <c r="D35" s="40"/>
      <c r="E35" s="41"/>
      <c r="F35" s="42"/>
      <c r="G35" s="120"/>
      <c r="I35" s="245"/>
      <c r="J35" s="36"/>
      <c r="K35" s="253"/>
      <c r="N35" s="60" t="str">
        <f>C38</f>
        <v>産業用蒸気</v>
      </c>
      <c r="O35" s="59" t="s">
        <v>235</v>
      </c>
      <c r="P35" s="104">
        <f aca="true" t="shared" si="7" ref="P35:Q38">E38</f>
        <v>1.02</v>
      </c>
      <c r="Q35" s="103" t="str">
        <f t="shared" si="7"/>
        <v>GJ/GJ</v>
      </c>
      <c r="R35" s="111">
        <f aca="true" t="shared" si="8" ref="R35:S38">I38</f>
        <v>0.06</v>
      </c>
      <c r="S35" s="103" t="str">
        <f t="shared" si="8"/>
        <v>tCO2/GJ</v>
      </c>
      <c r="T35" s="113">
        <f>R35</f>
        <v>0.06</v>
      </c>
      <c r="U35" s="99" t="s">
        <v>209</v>
      </c>
      <c r="V35" s="115">
        <f>T35</f>
        <v>0.06</v>
      </c>
      <c r="W35" s="99" t="s">
        <v>236</v>
      </c>
      <c r="X35" s="59" t="str">
        <f>K38</f>
        <v>算定省令第2条第6項</v>
      </c>
    </row>
    <row r="36" spans="2:24" ht="18" customHeight="1">
      <c r="B36" s="504"/>
      <c r="C36" s="497"/>
      <c r="D36" s="40"/>
      <c r="E36" s="41"/>
      <c r="F36" s="42"/>
      <c r="G36" s="120"/>
      <c r="I36" s="245"/>
      <c r="J36" s="36"/>
      <c r="K36" s="253"/>
      <c r="N36" s="60" t="str">
        <f>C39</f>
        <v>産業用以外の蒸気</v>
      </c>
      <c r="O36" s="59" t="s">
        <v>235</v>
      </c>
      <c r="P36" s="104">
        <f t="shared" si="7"/>
        <v>1.36</v>
      </c>
      <c r="Q36" s="103" t="str">
        <f t="shared" si="7"/>
        <v>GJ/GJ</v>
      </c>
      <c r="R36" s="111">
        <f t="shared" si="8"/>
        <v>0.057</v>
      </c>
      <c r="S36" s="103" t="str">
        <f t="shared" si="8"/>
        <v>tCO2/GJ</v>
      </c>
      <c r="T36" s="113">
        <f>R36</f>
        <v>0.057</v>
      </c>
      <c r="U36" s="99" t="s">
        <v>209</v>
      </c>
      <c r="V36" s="115">
        <f>T36</f>
        <v>0.057</v>
      </c>
      <c r="W36" s="99" t="s">
        <v>237</v>
      </c>
      <c r="X36" s="59" t="str">
        <f>K39</f>
        <v>算定省令第2条第6項</v>
      </c>
    </row>
    <row r="37" spans="2:24" ht="18" customHeight="1">
      <c r="B37" s="504"/>
      <c r="C37" s="498"/>
      <c r="D37" s="43"/>
      <c r="E37" s="44"/>
      <c r="F37" s="45"/>
      <c r="G37" s="119"/>
      <c r="I37" s="246"/>
      <c r="J37" s="33"/>
      <c r="K37" s="252"/>
      <c r="N37" s="60" t="str">
        <f>C40</f>
        <v>温水</v>
      </c>
      <c r="O37" s="59" t="s">
        <v>235</v>
      </c>
      <c r="P37" s="104">
        <f t="shared" si="7"/>
        <v>1.36</v>
      </c>
      <c r="Q37" s="103" t="str">
        <f t="shared" si="7"/>
        <v>GJ/GJ</v>
      </c>
      <c r="R37" s="111">
        <f t="shared" si="8"/>
        <v>0.057</v>
      </c>
      <c r="S37" s="103" t="str">
        <f t="shared" si="8"/>
        <v>tCO2/GJ</v>
      </c>
      <c r="T37" s="113">
        <f>R37</f>
        <v>0.057</v>
      </c>
      <c r="U37" s="99" t="s">
        <v>209</v>
      </c>
      <c r="V37" s="115">
        <f>T37</f>
        <v>0.057</v>
      </c>
      <c r="W37" s="99" t="s">
        <v>236</v>
      </c>
      <c r="X37" s="59" t="str">
        <f>K40</f>
        <v>算定省令第2条第6項</v>
      </c>
    </row>
    <row r="38" spans="2:24" ht="18" customHeight="1">
      <c r="B38" s="504"/>
      <c r="C38" s="507" t="s">
        <v>68</v>
      </c>
      <c r="D38" s="508"/>
      <c r="E38" s="37">
        <v>1.02</v>
      </c>
      <c r="F38" s="46" t="s">
        <v>238</v>
      </c>
      <c r="G38" s="117" t="s">
        <v>239</v>
      </c>
      <c r="I38" s="247">
        <v>0.06</v>
      </c>
      <c r="J38" s="46" t="s">
        <v>240</v>
      </c>
      <c r="K38" s="250" t="s">
        <v>196</v>
      </c>
      <c r="N38" s="60" t="str">
        <f>C41</f>
        <v>冷水</v>
      </c>
      <c r="O38" s="59" t="s">
        <v>241</v>
      </c>
      <c r="P38" s="104">
        <f t="shared" si="7"/>
        <v>1.36</v>
      </c>
      <c r="Q38" s="103" t="str">
        <f t="shared" si="7"/>
        <v>GJ/GJ</v>
      </c>
      <c r="R38" s="111">
        <f t="shared" si="8"/>
        <v>0.057</v>
      </c>
      <c r="S38" s="103" t="str">
        <f t="shared" si="8"/>
        <v>tCO2/GJ</v>
      </c>
      <c r="T38" s="113">
        <f>R38</f>
        <v>0.057</v>
      </c>
      <c r="U38" s="99" t="s">
        <v>209</v>
      </c>
      <c r="V38" s="115">
        <f>T38</f>
        <v>0.057</v>
      </c>
      <c r="W38" s="99" t="s">
        <v>236</v>
      </c>
      <c r="X38" s="59" t="str">
        <f>K41</f>
        <v>算定省令第2条第6項</v>
      </c>
    </row>
    <row r="39" spans="2:24" ht="18" customHeight="1">
      <c r="B39" s="504"/>
      <c r="C39" s="480" t="s">
        <v>69</v>
      </c>
      <c r="D39" s="481"/>
      <c r="E39" s="37">
        <v>1.36</v>
      </c>
      <c r="F39" s="46" t="s">
        <v>242</v>
      </c>
      <c r="G39" s="117" t="s">
        <v>243</v>
      </c>
      <c r="I39" s="247">
        <v>0.057</v>
      </c>
      <c r="J39" s="46" t="s">
        <v>244</v>
      </c>
      <c r="K39" s="250" t="s">
        <v>196</v>
      </c>
      <c r="N39" s="59" t="str">
        <f>C43</f>
        <v>電気</v>
      </c>
      <c r="O39" s="59" t="s">
        <v>245</v>
      </c>
      <c r="P39" s="107">
        <f>E43</f>
        <v>9.76</v>
      </c>
      <c r="Q39" s="101" t="str">
        <f>F43</f>
        <v>GJ/千kWh</v>
      </c>
      <c r="R39" s="112">
        <f>I43</f>
        <v>0.556</v>
      </c>
      <c r="S39" s="101" t="str">
        <f>J43</f>
        <v>kgCO2/kWh</v>
      </c>
      <c r="T39" s="113">
        <f>R39/P39</f>
        <v>0.056967213114754105</v>
      </c>
      <c r="U39" s="99" t="s">
        <v>246</v>
      </c>
      <c r="V39" s="227">
        <f>I43</f>
        <v>0.556</v>
      </c>
      <c r="W39" s="99" t="s">
        <v>247</v>
      </c>
      <c r="X39" s="59" t="str">
        <f>K43</f>
        <v>電気事業者の平成26年度実排出係数（電気事業連合会）</v>
      </c>
    </row>
    <row r="40" spans="2:13" ht="18" customHeight="1">
      <c r="B40" s="504"/>
      <c r="C40" s="480" t="s">
        <v>70</v>
      </c>
      <c r="D40" s="481"/>
      <c r="E40" s="37">
        <v>1.36</v>
      </c>
      <c r="F40" s="46" t="s">
        <v>242</v>
      </c>
      <c r="G40" s="117" t="s">
        <v>243</v>
      </c>
      <c r="I40" s="247">
        <v>0.057</v>
      </c>
      <c r="J40" s="46" t="s">
        <v>244</v>
      </c>
      <c r="K40" s="250" t="s">
        <v>196</v>
      </c>
      <c r="M40" s="21"/>
    </row>
    <row r="41" spans="2:11" ht="18" customHeight="1" thickBot="1">
      <c r="B41" s="505"/>
      <c r="C41" s="487" t="s">
        <v>71</v>
      </c>
      <c r="D41" s="488"/>
      <c r="E41" s="47">
        <v>1.36</v>
      </c>
      <c r="F41" s="48" t="s">
        <v>242</v>
      </c>
      <c r="G41" s="121" t="s">
        <v>243</v>
      </c>
      <c r="I41" s="248">
        <v>0.057</v>
      </c>
      <c r="J41" s="48" t="s">
        <v>244</v>
      </c>
      <c r="K41" s="255" t="s">
        <v>196</v>
      </c>
    </row>
    <row r="42" spans="2:11" ht="18" customHeight="1" thickBot="1">
      <c r="B42" s="49"/>
      <c r="C42" s="50"/>
      <c r="D42" s="50"/>
      <c r="E42" s="51"/>
      <c r="F42" s="21"/>
      <c r="G42" s="122"/>
      <c r="I42" s="51"/>
      <c r="J42" s="21"/>
      <c r="K42" s="52"/>
    </row>
    <row r="43" spans="2:11" ht="29.25" thickBot="1">
      <c r="B43" s="131" t="s">
        <v>72</v>
      </c>
      <c r="C43" s="489" t="s">
        <v>72</v>
      </c>
      <c r="D43" s="490"/>
      <c r="E43" s="132">
        <v>9.76</v>
      </c>
      <c r="F43" s="133" t="s">
        <v>75</v>
      </c>
      <c r="G43" s="134" t="s">
        <v>200</v>
      </c>
      <c r="I43" s="239">
        <v>0.556</v>
      </c>
      <c r="J43" s="133" t="s">
        <v>248</v>
      </c>
      <c r="K43" s="257" t="s">
        <v>249</v>
      </c>
    </row>
    <row r="44" spans="2:4" ht="18" customHeight="1">
      <c r="B44" s="49"/>
      <c r="C44" s="482"/>
      <c r="D44" s="482"/>
    </row>
    <row r="45" spans="2:4" ht="18" customHeight="1">
      <c r="B45" s="49"/>
      <c r="C45" s="21" t="s">
        <v>192</v>
      </c>
      <c r="D45" s="50"/>
    </row>
    <row r="46" spans="2:4" ht="18" customHeight="1">
      <c r="B46" s="49"/>
      <c r="C46" s="50"/>
      <c r="D46" s="50"/>
    </row>
    <row r="47" spans="2:4" ht="18" customHeight="1">
      <c r="B47" s="49"/>
      <c r="C47" s="50"/>
      <c r="D47" s="50"/>
    </row>
    <row r="48" ht="18" customHeight="1">
      <c r="B48" s="21" t="s">
        <v>132</v>
      </c>
    </row>
    <row r="49" ht="18" customHeight="1" thickBot="1">
      <c r="B49" s="21" t="s">
        <v>133</v>
      </c>
    </row>
    <row r="50" spans="2:11" ht="18" customHeight="1">
      <c r="B50" s="462" t="s">
        <v>39</v>
      </c>
      <c r="C50" s="463"/>
      <c r="D50" s="464"/>
      <c r="E50" s="471" t="s">
        <v>40</v>
      </c>
      <c r="F50" s="472"/>
      <c r="G50" s="473"/>
      <c r="H50" s="135"/>
      <c r="I50" s="493" t="s">
        <v>80</v>
      </c>
      <c r="J50" s="494"/>
      <c r="K50" s="495"/>
    </row>
    <row r="51" spans="2:11" ht="18" customHeight="1">
      <c r="B51" s="465"/>
      <c r="C51" s="466"/>
      <c r="D51" s="467"/>
      <c r="E51" s="499" t="s">
        <v>41</v>
      </c>
      <c r="F51" s="474" t="s">
        <v>250</v>
      </c>
      <c r="G51" s="478" t="s">
        <v>42</v>
      </c>
      <c r="H51" s="136"/>
      <c r="I51" s="476" t="s">
        <v>41</v>
      </c>
      <c r="J51" s="474" t="s">
        <v>250</v>
      </c>
      <c r="K51" s="478" t="s">
        <v>42</v>
      </c>
    </row>
    <row r="52" spans="2:11" ht="18" customHeight="1" thickBot="1">
      <c r="B52" s="468"/>
      <c r="C52" s="469"/>
      <c r="D52" s="470"/>
      <c r="E52" s="500"/>
      <c r="F52" s="475"/>
      <c r="G52" s="479"/>
      <c r="H52" s="136"/>
      <c r="I52" s="477"/>
      <c r="J52" s="475"/>
      <c r="K52" s="479"/>
    </row>
    <row r="53" spans="2:11" ht="18" customHeight="1" thickTop="1">
      <c r="B53" s="510" t="s">
        <v>72</v>
      </c>
      <c r="C53" s="513" t="s">
        <v>73</v>
      </c>
      <c r="D53" s="53" t="s">
        <v>74</v>
      </c>
      <c r="E53" s="54">
        <v>9.97</v>
      </c>
      <c r="F53" s="55" t="s">
        <v>75</v>
      </c>
      <c r="G53" s="137" t="s">
        <v>251</v>
      </c>
      <c r="H53" s="136"/>
      <c r="I53" s="237">
        <v>0.531</v>
      </c>
      <c r="J53" s="138" t="s">
        <v>248</v>
      </c>
      <c r="K53" s="139" t="s">
        <v>252</v>
      </c>
    </row>
    <row r="54" spans="2:11" ht="36.75" customHeight="1">
      <c r="B54" s="511"/>
      <c r="C54" s="502"/>
      <c r="D54" s="56" t="s">
        <v>76</v>
      </c>
      <c r="E54" s="57">
        <v>9.28</v>
      </c>
      <c r="F54" s="45" t="s">
        <v>75</v>
      </c>
      <c r="G54" s="140" t="s">
        <v>251</v>
      </c>
      <c r="H54" s="136"/>
      <c r="I54" s="238">
        <v>0.556</v>
      </c>
      <c r="J54" s="46" t="s">
        <v>134</v>
      </c>
      <c r="K54" s="141" t="s">
        <v>249</v>
      </c>
    </row>
    <row r="55" spans="2:11" ht="18" customHeight="1" thickBot="1">
      <c r="B55" s="512"/>
      <c r="C55" s="142" t="s">
        <v>77</v>
      </c>
      <c r="D55" s="58" t="s">
        <v>78</v>
      </c>
      <c r="E55" s="47">
        <v>9.76</v>
      </c>
      <c r="F55" s="48" t="s">
        <v>75</v>
      </c>
      <c r="G55" s="143" t="s">
        <v>253</v>
      </c>
      <c r="H55" s="144"/>
      <c r="I55" s="145"/>
      <c r="J55" s="48"/>
      <c r="K55" s="146"/>
    </row>
    <row r="56" ht="18" customHeight="1"/>
    <row r="57" ht="23.25" customHeight="1"/>
    <row r="58" ht="23.25" customHeight="1"/>
    <row r="59" ht="23.25" customHeight="1">
      <c r="D59" s="527"/>
    </row>
    <row r="60" ht="12" customHeight="1"/>
    <row r="61" ht="12" customHeight="1"/>
    <row r="62" ht="12" customHeight="1">
      <c r="D62" s="527"/>
    </row>
    <row r="63" ht="12" customHeight="1"/>
    <row r="64" ht="12" customHeight="1"/>
    <row r="65" ht="12" customHeight="1"/>
    <row r="66" ht="5.25" customHeight="1"/>
  </sheetData>
  <sheetProtection/>
  <mergeCells count="46">
    <mergeCell ref="B53:B55"/>
    <mergeCell ref="C53:C54"/>
    <mergeCell ref="B50:D52"/>
    <mergeCell ref="E50:G50"/>
    <mergeCell ref="I50:K50"/>
    <mergeCell ref="E51:E52"/>
    <mergeCell ref="F51:F52"/>
    <mergeCell ref="G51:G52"/>
    <mergeCell ref="I51:I52"/>
    <mergeCell ref="J51:J52"/>
    <mergeCell ref="K51:K52"/>
    <mergeCell ref="B12:B41"/>
    <mergeCell ref="C34:C37"/>
    <mergeCell ref="C38:D38"/>
    <mergeCell ref="C39:D39"/>
    <mergeCell ref="C20:D20"/>
    <mergeCell ref="C21:D21"/>
    <mergeCell ref="C24:C25"/>
    <mergeCell ref="C30:D30"/>
    <mergeCell ref="C31:D31"/>
    <mergeCell ref="C12:D12"/>
    <mergeCell ref="K10:K11"/>
    <mergeCell ref="I9:K9"/>
    <mergeCell ref="C32:D32"/>
    <mergeCell ref="C26:C28"/>
    <mergeCell ref="C29:D29"/>
    <mergeCell ref="E10:E11"/>
    <mergeCell ref="C22:C23"/>
    <mergeCell ref="C18:D18"/>
    <mergeCell ref="C19:D19"/>
    <mergeCell ref="C17:D17"/>
    <mergeCell ref="C44:D44"/>
    <mergeCell ref="C13:D13"/>
    <mergeCell ref="C33:D33"/>
    <mergeCell ref="C41:D41"/>
    <mergeCell ref="C40:D40"/>
    <mergeCell ref="C43:D43"/>
    <mergeCell ref="C16:D16"/>
    <mergeCell ref="C15:D15"/>
    <mergeCell ref="C14:D14"/>
    <mergeCell ref="B9:D11"/>
    <mergeCell ref="E9:G9"/>
    <mergeCell ref="J10:J11"/>
    <mergeCell ref="F10:F11"/>
    <mergeCell ref="I10:I11"/>
    <mergeCell ref="G10:G11"/>
  </mergeCells>
  <printOptions/>
  <pageMargins left="0.7874015748031497" right="0.3937007874015748" top="0.3937007874015748" bottom="0.1968503937007874" header="0.5118110236220472" footer="0.5118110236220472"/>
  <pageSetup blackAndWhite="1"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M35"/>
  <sheetViews>
    <sheetView zoomScalePageLayoutView="0" workbookViewId="0" topLeftCell="A1">
      <selection activeCell="H24" sqref="H24"/>
    </sheetView>
  </sheetViews>
  <sheetFormatPr defaultColWidth="9.00390625" defaultRowHeight="13.5"/>
  <cols>
    <col min="1" max="6" width="13.625" style="0" customWidth="1"/>
    <col min="7" max="7" width="9.125" style="0" customWidth="1"/>
    <col min="10" max="13" width="9.00390625" style="0" hidden="1" customWidth="1"/>
  </cols>
  <sheetData>
    <row r="1" spans="1:6" ht="17.25" customHeight="1">
      <c r="A1" s="258" t="s">
        <v>101</v>
      </c>
      <c r="B1" s="258"/>
      <c r="C1" s="258"/>
      <c r="D1" s="258"/>
      <c r="E1" s="258"/>
      <c r="F1" s="258"/>
    </row>
    <row r="2" spans="1:6" ht="13.5">
      <c r="A2" s="259" t="s">
        <v>123</v>
      </c>
      <c r="B2" s="259"/>
      <c r="C2" s="259"/>
      <c r="D2" s="259"/>
      <c r="E2" s="259"/>
      <c r="F2" s="259"/>
    </row>
    <row r="3" ht="18" customHeight="1"/>
    <row r="4" spans="1:13" ht="13.5" customHeight="1">
      <c r="A4" s="517" t="str">
        <f>IF('B入力②'!E114&gt;0,'B出力'!J5&amp;CHAR(10),"")&amp;J16&amp;CHAR(10)&amp;J22&amp;CHAR(10)&amp;CHAR(10)&amp;"考え方：　"&amp;'B入力①'!H7&amp;CHAR(10)&amp;"・評価する製品等の範囲・・・"&amp;'B入力①'!H18&amp;CHAR(10)&amp;"・時間軸・・・評価する年に"&amp;'B入力①'!O7&amp;"した製品の使用期間("&amp;'B入力②'!E9&amp;'B入力②'!F9&amp;")全体の貢献を積算する。"&amp;CHAR(10)&amp;"・使用先の範囲・・・"&amp;'B入力①'!H26&amp;CHAR(10)&amp;"・ベースライン・・・"&amp;'B入力①'!H32&amp;CHAR(10)&amp;"・評価する活動範囲・・・"&amp;'B入力①'!H48&amp;CHAR(10)&amp;IF('B入力①'!D59="","","・部品・素材の評価方法の検討・・・"&amp;'B入力①'!D59&amp;CHAR(10))</f>
        <v>目標：　　当事業所で生産している列車用布バネシートにより計画期間の5年間に累計250t-CO2の二酸化炭素排出削減に貢献することを目標とする。
2015年度実績・・・2015年度の当事業所で生産している列車用布バネシートによる二酸化炭素の削減貢献量は、59t-CO2と算定される。
考え方：　当事業所で生産した列車用布バネシートは、軽量化によって最終製品である列車の使用時の燃費改善につながるため、そのCO2削減効果を算定する。
・評価する製品等の範囲・・・当事業所で生産した、列車用布バネシートのうち、出荷量が多い種類を対象として評価する。(ある特定系列の車輌を対象として評価します。)
・時間軸・・・評価する年に生産した製品の使用期間(30年)全体の貢献を積算する。
・使用先の範囲・・・製品は、海外にも出荷しているため/使用先が不明なため、海外での使用も含めて評価対象とする。算定条件は、日本の条件を適用して算定する。(具体的な使用先：タイ)
・ベースライン・・・当事業所の列車用布バネシートは、標準的な製品との比較の考え方から、標準的な製品の効率等と比べて、軽量化したことによる、CO2削減効果を評価する。
・評価する活動範囲・・・評価対象製品とベースラインにおいて一部の段階以外のプロセスが大きく異ならないため、原材料調達・生産・流通・使用段階のみを対象とする。
・部品・素材の評価方法の検討・・・列車用シートが軽量化された場合とされない場合（従来製品）の列車のエネルギー使用量の差を評価します。
ただし、実際に当事業所の部品が使用された列車の情報を把握することは困難なため、一般的な列車の軽量化による効率改善の値を用いて算定します。
列車の軽量化による効率改善の程度および主要な数値については、●●（出典）の設定値に従いました。
</v>
      </c>
      <c r="B4" s="518"/>
      <c r="C4" s="518"/>
      <c r="D4" s="518"/>
      <c r="E4" s="518"/>
      <c r="F4" s="519"/>
      <c r="J4" s="127" t="s">
        <v>128</v>
      </c>
      <c r="K4" s="127"/>
      <c r="L4" s="127"/>
      <c r="M4" s="127"/>
    </row>
    <row r="5" spans="1:13" ht="13.5">
      <c r="A5" s="520"/>
      <c r="B5" s="521"/>
      <c r="C5" s="521"/>
      <c r="D5" s="521"/>
      <c r="E5" s="521"/>
      <c r="F5" s="522"/>
      <c r="J5" s="514" t="str">
        <f>"目標：　　当事業所で"&amp;'B入力①'!O7&amp;"している"&amp;'B入力①'!D12&amp;"により計画期間の"&amp;J14&amp;"年間に累計"&amp;'B入力②'!E114&amp;"t-CO2の二酸化炭素排出削減に貢献することを目標とする。"</f>
        <v>目標：　　当事業所で生産している列車用布バネシートにより計画期間の5年間に累計250t-CO2の二酸化炭素排出削減に貢献することを目標とする。</v>
      </c>
      <c r="K5" s="514"/>
      <c r="L5" s="514"/>
      <c r="M5" s="514"/>
    </row>
    <row r="6" spans="1:13" ht="13.5">
      <c r="A6" s="520"/>
      <c r="B6" s="521"/>
      <c r="C6" s="521"/>
      <c r="D6" s="521"/>
      <c r="E6" s="521"/>
      <c r="F6" s="522"/>
      <c r="J6" s="514"/>
      <c r="K6" s="514"/>
      <c r="L6" s="514"/>
      <c r="M6" s="514"/>
    </row>
    <row r="7" spans="1:13" ht="13.5">
      <c r="A7" s="520"/>
      <c r="B7" s="521"/>
      <c r="C7" s="521"/>
      <c r="D7" s="521"/>
      <c r="E7" s="521"/>
      <c r="F7" s="522"/>
      <c r="J7" s="514"/>
      <c r="K7" s="514"/>
      <c r="L7" s="514"/>
      <c r="M7" s="514"/>
    </row>
    <row r="8" spans="1:13" ht="13.5">
      <c r="A8" s="520"/>
      <c r="B8" s="521"/>
      <c r="C8" s="521"/>
      <c r="D8" s="521"/>
      <c r="E8" s="521"/>
      <c r="F8" s="522"/>
      <c r="J8" s="514"/>
      <c r="K8" s="514"/>
      <c r="L8" s="514"/>
      <c r="M8" s="514"/>
    </row>
    <row r="9" spans="1:13" ht="13.5">
      <c r="A9" s="520"/>
      <c r="B9" s="521"/>
      <c r="C9" s="521"/>
      <c r="D9" s="521"/>
      <c r="E9" s="521"/>
      <c r="F9" s="522"/>
      <c r="J9" s="514"/>
      <c r="K9" s="514"/>
      <c r="L9" s="514"/>
      <c r="M9" s="514"/>
    </row>
    <row r="10" spans="1:13" ht="13.5">
      <c r="A10" s="520"/>
      <c r="B10" s="521"/>
      <c r="C10" s="521"/>
      <c r="D10" s="521"/>
      <c r="E10" s="521"/>
      <c r="F10" s="522"/>
      <c r="J10" s="514"/>
      <c r="K10" s="514"/>
      <c r="L10" s="514"/>
      <c r="M10" s="514"/>
    </row>
    <row r="11" spans="1:13" ht="13.5">
      <c r="A11" s="520"/>
      <c r="B11" s="521"/>
      <c r="C11" s="521"/>
      <c r="D11" s="521"/>
      <c r="E11" s="521"/>
      <c r="F11" s="522"/>
      <c r="J11" s="514"/>
      <c r="K11" s="514"/>
      <c r="L11" s="514"/>
      <c r="M11" s="514"/>
    </row>
    <row r="12" spans="1:13" ht="13.5">
      <c r="A12" s="520"/>
      <c r="B12" s="521"/>
      <c r="C12" s="521"/>
      <c r="D12" s="521"/>
      <c r="E12" s="521"/>
      <c r="F12" s="522"/>
      <c r="J12" s="514"/>
      <c r="K12" s="514"/>
      <c r="L12" s="514"/>
      <c r="M12" s="514"/>
    </row>
    <row r="13" spans="1:13" ht="13.5">
      <c r="A13" s="520"/>
      <c r="B13" s="521"/>
      <c r="C13" s="521"/>
      <c r="D13" s="521"/>
      <c r="E13" s="521"/>
      <c r="F13" s="522"/>
      <c r="J13" s="127"/>
      <c r="K13" s="127"/>
      <c r="L13" s="127"/>
      <c r="M13" s="127"/>
    </row>
    <row r="14" spans="1:13" ht="13.5">
      <c r="A14" s="520"/>
      <c r="B14" s="521"/>
      <c r="C14" s="521"/>
      <c r="D14" s="521"/>
      <c r="E14" s="521"/>
      <c r="F14" s="522"/>
      <c r="J14" s="127">
        <f>COUNT('B入力②'!E109:F113)</f>
        <v>5</v>
      </c>
      <c r="K14" s="127"/>
      <c r="L14" s="127"/>
      <c r="M14" s="127"/>
    </row>
    <row r="15" spans="1:13" ht="13.5">
      <c r="A15" s="520"/>
      <c r="B15" s="521"/>
      <c r="C15" s="521"/>
      <c r="D15" s="521"/>
      <c r="E15" s="521"/>
      <c r="F15" s="522"/>
      <c r="J15" s="127"/>
      <c r="K15" s="127"/>
      <c r="L15" s="127"/>
      <c r="M15" s="127"/>
    </row>
    <row r="16" spans="1:13" ht="13.5">
      <c r="A16" s="520"/>
      <c r="B16" s="521"/>
      <c r="C16" s="521"/>
      <c r="D16" s="521"/>
      <c r="E16" s="521"/>
      <c r="F16" s="522"/>
      <c r="J16" s="515">
        <f>IF(AND('B入力②'!E114=0,'B入力②'!B117&lt;&gt;""),"目標：　　"&amp;'B入力②'!B117,IF('B入力②'!B117="","",'B入力②'!B117))</f>
      </c>
      <c r="K16" s="515"/>
      <c r="L16" s="515"/>
      <c r="M16" s="515"/>
    </row>
    <row r="17" spans="1:13" ht="13.5">
      <c r="A17" s="520"/>
      <c r="B17" s="521"/>
      <c r="C17" s="521"/>
      <c r="D17" s="521"/>
      <c r="E17" s="521"/>
      <c r="F17" s="522"/>
      <c r="J17" s="515"/>
      <c r="K17" s="515"/>
      <c r="L17" s="515"/>
      <c r="M17" s="515"/>
    </row>
    <row r="18" spans="1:13" ht="13.5">
      <c r="A18" s="520"/>
      <c r="B18" s="521"/>
      <c r="C18" s="521"/>
      <c r="D18" s="521"/>
      <c r="E18" s="521"/>
      <c r="F18" s="522"/>
      <c r="J18" s="515"/>
      <c r="K18" s="515"/>
      <c r="L18" s="515"/>
      <c r="M18" s="515"/>
    </row>
    <row r="19" spans="1:13" ht="13.5">
      <c r="A19" s="520"/>
      <c r="B19" s="521"/>
      <c r="C19" s="521"/>
      <c r="D19" s="521"/>
      <c r="E19" s="521"/>
      <c r="F19" s="522"/>
      <c r="J19" s="515"/>
      <c r="K19" s="515"/>
      <c r="L19" s="515"/>
      <c r="M19" s="515"/>
    </row>
    <row r="20" spans="1:13" ht="13.5">
      <c r="A20" s="520"/>
      <c r="B20" s="521"/>
      <c r="C20" s="521"/>
      <c r="D20" s="521"/>
      <c r="E20" s="521"/>
      <c r="F20" s="522"/>
      <c r="J20" s="515"/>
      <c r="K20" s="515"/>
      <c r="L20" s="515"/>
      <c r="M20" s="515"/>
    </row>
    <row r="21" spans="1:13" ht="13.5">
      <c r="A21" s="520"/>
      <c r="B21" s="521"/>
      <c r="C21" s="521"/>
      <c r="D21" s="521"/>
      <c r="E21" s="521"/>
      <c r="F21" s="522"/>
      <c r="J21" s="515"/>
      <c r="K21" s="515"/>
      <c r="L21" s="515"/>
      <c r="M21" s="515"/>
    </row>
    <row r="22" spans="1:13" ht="13.5">
      <c r="A22" s="520"/>
      <c r="B22" s="521"/>
      <c r="C22" s="521"/>
      <c r="D22" s="521"/>
      <c r="E22" s="521"/>
      <c r="F22" s="522"/>
      <c r="J22" s="514" t="str">
        <f>'B入力①'!D23&amp;"年度実績・・・"&amp;'B入力①'!D23&amp;"年度の当事業所で"&amp;'B入力①'!O7&amp;"している"&amp;'B入力①'!D12&amp;"による二酸化炭素の削減貢献量は、"&amp;ROUND('B入力②'!E103,0)&amp;"t-CO2と算定される。"</f>
        <v>2015年度実績・・・2015年度の当事業所で生産している列車用布バネシートによる二酸化炭素の削減貢献量は、59t-CO2と算定される。</v>
      </c>
      <c r="K22" s="514"/>
      <c r="L22" s="514"/>
      <c r="M22" s="514"/>
    </row>
    <row r="23" spans="1:13" ht="13.5">
      <c r="A23" s="520"/>
      <c r="B23" s="521"/>
      <c r="C23" s="521"/>
      <c r="D23" s="521"/>
      <c r="E23" s="521"/>
      <c r="F23" s="522"/>
      <c r="J23" s="514"/>
      <c r="K23" s="514"/>
      <c r="L23" s="514"/>
      <c r="M23" s="514"/>
    </row>
    <row r="24" spans="1:13" ht="13.5">
      <c r="A24" s="520"/>
      <c r="B24" s="521"/>
      <c r="C24" s="521"/>
      <c r="D24" s="521"/>
      <c r="E24" s="521"/>
      <c r="F24" s="522"/>
      <c r="J24" s="514"/>
      <c r="K24" s="514"/>
      <c r="L24" s="514"/>
      <c r="M24" s="514"/>
    </row>
    <row r="25" spans="1:13" ht="13.5">
      <c r="A25" s="520"/>
      <c r="B25" s="521"/>
      <c r="C25" s="521"/>
      <c r="D25" s="521"/>
      <c r="E25" s="521"/>
      <c r="F25" s="522"/>
      <c r="J25" s="514"/>
      <c r="K25" s="514"/>
      <c r="L25" s="514"/>
      <c r="M25" s="514"/>
    </row>
    <row r="26" spans="1:13" ht="13.5">
      <c r="A26" s="520"/>
      <c r="B26" s="521"/>
      <c r="C26" s="521"/>
      <c r="D26" s="521"/>
      <c r="E26" s="521"/>
      <c r="F26" s="522"/>
      <c r="J26" s="514"/>
      <c r="K26" s="514"/>
      <c r="L26" s="514"/>
      <c r="M26" s="514"/>
    </row>
    <row r="27" spans="1:13" ht="13.5">
      <c r="A27" s="520"/>
      <c r="B27" s="521"/>
      <c r="C27" s="521"/>
      <c r="D27" s="521"/>
      <c r="E27" s="521"/>
      <c r="F27" s="522"/>
      <c r="J27" s="514"/>
      <c r="K27" s="514"/>
      <c r="L27" s="514"/>
      <c r="M27" s="514"/>
    </row>
    <row r="28" spans="1:13" ht="13.5">
      <c r="A28" s="520"/>
      <c r="B28" s="521"/>
      <c r="C28" s="521"/>
      <c r="D28" s="521"/>
      <c r="E28" s="521"/>
      <c r="F28" s="522"/>
      <c r="J28" s="127"/>
      <c r="K28" s="127"/>
      <c r="L28" s="127"/>
      <c r="M28" s="127"/>
    </row>
    <row r="29" spans="1:13" ht="13.5">
      <c r="A29" s="520"/>
      <c r="B29" s="521"/>
      <c r="C29" s="521"/>
      <c r="D29" s="521"/>
      <c r="E29" s="521"/>
      <c r="F29" s="522"/>
      <c r="J29" s="127"/>
      <c r="K29" s="127"/>
      <c r="L29" s="127"/>
      <c r="M29" s="127"/>
    </row>
    <row r="30" spans="1:13" ht="13.5">
      <c r="A30" s="523"/>
      <c r="B30" s="524"/>
      <c r="C30" s="524"/>
      <c r="D30" s="524"/>
      <c r="E30" s="524"/>
      <c r="F30" s="525"/>
      <c r="J30" s="127"/>
      <c r="K30" s="127"/>
      <c r="L30" s="127"/>
      <c r="M30" s="127"/>
    </row>
    <row r="32" spans="1:6" ht="27.75" customHeight="1">
      <c r="A32" s="516" t="s">
        <v>174</v>
      </c>
      <c r="B32" s="516"/>
      <c r="C32" s="516"/>
      <c r="D32" s="516"/>
      <c r="E32" s="516"/>
      <c r="F32" s="516"/>
    </row>
    <row r="33" spans="1:6" ht="26.25" customHeight="1">
      <c r="A33" s="516" t="s">
        <v>175</v>
      </c>
      <c r="B33" s="516"/>
      <c r="C33" s="516"/>
      <c r="D33" s="516"/>
      <c r="E33" s="516"/>
      <c r="F33" s="516"/>
    </row>
    <row r="34" spans="1:6" ht="26.25" customHeight="1">
      <c r="A34" s="516" t="s">
        <v>191</v>
      </c>
      <c r="B34" s="516"/>
      <c r="C34" s="516"/>
      <c r="D34" s="516"/>
      <c r="E34" s="516"/>
      <c r="F34" s="516"/>
    </row>
    <row r="35" spans="1:6" ht="13.5">
      <c r="A35" s="516" t="s">
        <v>176</v>
      </c>
      <c r="B35" s="516"/>
      <c r="C35" s="516"/>
      <c r="D35" s="516"/>
      <c r="E35" s="516"/>
      <c r="F35" s="516"/>
    </row>
  </sheetData>
  <sheetProtection/>
  <mergeCells count="10">
    <mergeCell ref="A33:F33"/>
    <mergeCell ref="A34:F34"/>
    <mergeCell ref="A35:F35"/>
    <mergeCell ref="A4:F30"/>
    <mergeCell ref="J5:M12"/>
    <mergeCell ref="J16:M21"/>
    <mergeCell ref="J22:M27"/>
    <mergeCell ref="A32:F32"/>
    <mergeCell ref="A1:F1"/>
    <mergeCell ref="A2:F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2013-07-01T02:49:13Z</dcterms:created>
  <dcterms:modified xsi:type="dcterms:W3CDTF">2016-05-27T05:52:14Z</dcterms:modified>
  <cp:category/>
  <cp:version/>
  <cp:contentType/>
  <cp:contentStatus/>
</cp:coreProperties>
</file>